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Manel Bafalluy\Desktop\AS.EXT.SOC.14.ABRIL\"/>
    </mc:Choice>
  </mc:AlternateContent>
  <xr:revisionPtr revIDLastSave="0" documentId="13_ncr:1_{4EA57C4D-716B-49E0-A296-20A3D4C191F5}" xr6:coauthVersionLast="46" xr6:coauthVersionMax="46" xr10:uidLastSave="{00000000-0000-0000-0000-000000000000}"/>
  <bookViews>
    <workbookView xWindow="-120" yWindow="-120" windowWidth="20730" windowHeight="11160" activeTab="1" xr2:uid="{00000000-000D-0000-FFFF-FFFF00000000}"/>
  </bookViews>
  <sheets>
    <sheet name="ESCENARIO MODERADO - 65 % ocup" sheetId="1" r:id="rId1"/>
    <sheet name="ESCENARIO PESIMISTA - 50 % ocup"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3" l="1"/>
  <c r="C26" i="1"/>
  <c r="J4" i="3"/>
  <c r="K4" i="3" s="1"/>
  <c r="J4" i="1"/>
  <c r="K4" i="1" s="1"/>
  <c r="O27" i="3"/>
  <c r="N27" i="3"/>
  <c r="L27" i="3"/>
  <c r="K27" i="3"/>
  <c r="C9" i="3"/>
  <c r="C12" i="3" s="1"/>
  <c r="K3" i="3"/>
  <c r="O29" i="1"/>
  <c r="L29" i="1"/>
  <c r="N29" i="1"/>
  <c r="K29" i="1"/>
  <c r="K3" i="1"/>
  <c r="C9" i="1"/>
  <c r="C12" i="1" s="1"/>
  <c r="M19" i="1" l="1"/>
  <c r="P23" i="3" l="1"/>
  <c r="P24" i="3"/>
  <c r="M18" i="3"/>
  <c r="P20" i="3"/>
  <c r="M23" i="3"/>
  <c r="M24" i="3"/>
  <c r="P17" i="3"/>
  <c r="P25" i="1"/>
  <c r="P21" i="1"/>
  <c r="M27" i="1"/>
  <c r="M23" i="1"/>
  <c r="P23" i="1"/>
  <c r="M25" i="1"/>
  <c r="P26" i="1"/>
  <c r="P22" i="1"/>
  <c r="M24" i="1"/>
  <c r="P28" i="1"/>
  <c r="P24" i="1"/>
  <c r="P20" i="1"/>
  <c r="M26" i="1"/>
  <c r="M22" i="1"/>
  <c r="P27" i="1"/>
  <c r="P19" i="1"/>
  <c r="M21" i="1"/>
  <c r="M28" i="1"/>
  <c r="M20" i="1"/>
  <c r="Q28" i="1" l="1"/>
  <c r="S28" i="1" s="1"/>
  <c r="Q25" i="1"/>
  <c r="R25" i="1" s="1"/>
  <c r="P19" i="3"/>
  <c r="M17" i="3"/>
  <c r="Q17" i="3" s="1"/>
  <c r="P22" i="3"/>
  <c r="M26" i="3"/>
  <c r="M19" i="3"/>
  <c r="M22" i="3"/>
  <c r="M21" i="3"/>
  <c r="P18" i="3"/>
  <c r="Q18" i="3" s="1"/>
  <c r="P21" i="3"/>
  <c r="P25" i="3"/>
  <c r="M20" i="3"/>
  <c r="Q20" i="3" s="1"/>
  <c r="P26" i="3"/>
  <c r="M25" i="3"/>
  <c r="Q24" i="3"/>
  <c r="R24" i="3" s="1"/>
  <c r="Q23" i="3"/>
  <c r="Q22" i="1"/>
  <c r="S22" i="1" s="1"/>
  <c r="Q20" i="1"/>
  <c r="R20" i="1" s="1"/>
  <c r="Q21" i="1"/>
  <c r="S21" i="1" s="1"/>
  <c r="Q27" i="1"/>
  <c r="P29" i="1"/>
  <c r="Q26" i="1"/>
  <c r="Q24" i="1"/>
  <c r="Q23" i="1"/>
  <c r="M29" i="1"/>
  <c r="Q19" i="1"/>
  <c r="Q25" i="3" l="1"/>
  <c r="S25" i="3" s="1"/>
  <c r="Q19" i="3"/>
  <c r="R19" i="3" s="1"/>
  <c r="Q26" i="3"/>
  <c r="S26" i="3" s="1"/>
  <c r="Q21" i="3"/>
  <c r="S21" i="3" s="1"/>
  <c r="Q22" i="3"/>
  <c r="R22" i="3" s="1"/>
  <c r="M27" i="3"/>
  <c r="R28" i="1"/>
  <c r="S25" i="1"/>
  <c r="S18" i="3"/>
  <c r="R18" i="3"/>
  <c r="P27" i="3"/>
  <c r="S24" i="3"/>
  <c r="R22" i="1"/>
  <c r="S23" i="3"/>
  <c r="R23" i="3"/>
  <c r="S17" i="3"/>
  <c r="R17" i="3"/>
  <c r="S20" i="3"/>
  <c r="R20" i="3"/>
  <c r="R21" i="1"/>
  <c r="S20" i="1"/>
  <c r="R24" i="1"/>
  <c r="S24" i="1"/>
  <c r="S23" i="1"/>
  <c r="R23" i="1"/>
  <c r="S19" i="1"/>
  <c r="R19" i="1"/>
  <c r="Q29" i="1"/>
  <c r="S26" i="1"/>
  <c r="R26" i="1"/>
  <c r="S27" i="1"/>
  <c r="R27" i="1"/>
  <c r="R21" i="3" l="1"/>
  <c r="R26" i="3"/>
  <c r="S22" i="3"/>
  <c r="R25" i="3"/>
  <c r="S19" i="3"/>
  <c r="Q27" i="3"/>
  <c r="R29" i="1"/>
  <c r="S29" i="1"/>
  <c r="R27" i="3" l="1"/>
  <c r="S27" i="3"/>
  <c r="M32" i="3" s="1"/>
  <c r="L34" i="1"/>
  <c r="P34" i="1"/>
  <c r="N34" i="1"/>
  <c r="O34" i="1"/>
  <c r="M34" i="1"/>
  <c r="P32" i="3" l="1"/>
  <c r="N32" i="3"/>
  <c r="O32" i="3"/>
  <c r="L32" i="3"/>
</calcChain>
</file>

<file path=xl/sharedStrings.xml><?xml version="1.0" encoding="utf-8"?>
<sst xmlns="http://schemas.openxmlformats.org/spreadsheetml/2006/main" count="102" uniqueCount="50">
  <si>
    <t>Inversión</t>
  </si>
  <si>
    <t>TOTAL</t>
  </si>
  <si>
    <t>4 PISTAS DE PADEL</t>
  </si>
  <si>
    <t>8:15 - 9:30</t>
  </si>
  <si>
    <t>9:30 - 10:45</t>
  </si>
  <si>
    <t>10:45 - 12:00</t>
  </si>
  <si>
    <t>12:00 - 13:15</t>
  </si>
  <si>
    <t>13:15 - 14:30</t>
  </si>
  <si>
    <t>14:30 - 15:45</t>
  </si>
  <si>
    <t>15:45 - 17:00</t>
  </si>
  <si>
    <t>17:00 - 18:15</t>
  </si>
  <si>
    <t>18:15 - 19:30</t>
  </si>
  <si>
    <t>19:30 - 20:45</t>
  </si>
  <si>
    <t>dias /año</t>
  </si>
  <si>
    <t>% DIAS SIN USO/AÑO</t>
  </si>
  <si>
    <t>1 PISTA</t>
  </si>
  <si>
    <t>% DIAS USO/AÑO</t>
  </si>
  <si>
    <t>Proyección dias lluvia/año</t>
  </si>
  <si>
    <t>dias sin lluvia/año</t>
  </si>
  <si>
    <t>TOTAL/DIA</t>
  </si>
  <si>
    <t>TOTAL/MES</t>
  </si>
  <si>
    <t>TOTAL/AÑO</t>
  </si>
  <si>
    <t>TOTAL PISTA / dia</t>
  </si>
  <si>
    <t>%</t>
  </si>
  <si>
    <t>(Ingreso - Inversión) / Inversión</t>
  </si>
  <si>
    <t>1 año</t>
  </si>
  <si>
    <t>2 años</t>
  </si>
  <si>
    <t>3 años</t>
  </si>
  <si>
    <t>4 años</t>
  </si>
  <si>
    <t>5 años</t>
  </si>
  <si>
    <t>ROI (socios)=</t>
  </si>
  <si>
    <t>LUN- VIER</t>
  </si>
  <si>
    <t>FIN DE SEMANA</t>
  </si>
  <si>
    <t>PRECIO PISTA</t>
  </si>
  <si>
    <t>HORARIOS</t>
  </si>
  <si>
    <t>% OCUPACIÓN</t>
  </si>
  <si>
    <t>PROYECCIÓN INGRESO/DIA</t>
  </si>
  <si>
    <t>INFORMACIÓN BÁSICA</t>
  </si>
  <si>
    <t>CÁLCULOS</t>
  </si>
  <si>
    <t>Inversión /pista padel</t>
  </si>
  <si>
    <t>ROI</t>
  </si>
  <si>
    <t>SOCIOS</t>
  </si>
  <si>
    <t>NO SOCIOS</t>
  </si>
  <si>
    <t>OCUPACIÓN TIPO CLIENTE</t>
  </si>
  <si>
    <t>OCUPACIÓN ACTUAL SOCIO - NO SOCIO (% ingreso que representa con la situación actual de ocupación entre socio-no socio)</t>
  </si>
  <si>
    <t>En este análisis, no se han contemplado los ingresos de la escuela. Por lo que el escenario real debiera ser todavía más favorable. Además, se contempla el análisis con el cierre de las instalaciones a las 20:45. Una relajación del toque de queda aumentaría los ingresos notablemente.</t>
  </si>
  <si>
    <t>En este análisis, no se han contemplado los ingresos de la escuela. Por lo que el escenario real debiera ser todavía más favorable. En este análisis, no se han contemplado los ingresos de la escuela. Por lo que el escenario real debiera ser todavía más favorable. Además, se contempla el análisis con el cierre de las instalaciones a las 20:45. Una relajación del toque de queda aumentaría los ingresos notablemente.</t>
  </si>
  <si>
    <t>ROI =</t>
  </si>
  <si>
    <r>
      <t>Con el sistema y la ocupación de pistas actual entre socios y no socios</t>
    </r>
    <r>
      <rPr>
        <b/>
        <u/>
        <sz val="18"/>
        <color theme="1"/>
        <rFont val="Calibri"/>
        <family val="2"/>
        <scheme val="minor"/>
      </rPr>
      <t xml:space="preserve"> el retorno del capital se daría en menos de 6 meses.</t>
    </r>
  </si>
  <si>
    <r>
      <t xml:space="preserve">Con el sistema y la ocupación de pistas actual entre socios y no socios </t>
    </r>
    <r>
      <rPr>
        <b/>
        <u/>
        <sz val="18"/>
        <color theme="1"/>
        <rFont val="Calibri"/>
        <family val="2"/>
        <scheme val="minor"/>
      </rPr>
      <t>el retorno del capital se daría en un poco más de 7 meses.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</si>
</sst>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 &quot;€&quot;_-;\-* #,##0\ &quot;€&quot;_-;_-* &quot;-&quot;??\ &quot;€&quot;_-;_-@_-"/>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b/>
      <u/>
      <sz val="14"/>
      <color theme="1"/>
      <name val="Calibri"/>
      <family val="2"/>
      <scheme val="minor"/>
    </font>
    <font>
      <b/>
      <u/>
      <sz val="16"/>
      <color theme="1"/>
      <name val="Calibri"/>
      <family val="2"/>
      <scheme val="minor"/>
    </font>
    <font>
      <sz val="11"/>
      <name val="Calibri"/>
      <family val="2"/>
      <scheme val="minor"/>
    </font>
    <font>
      <b/>
      <u/>
      <sz val="18"/>
      <color theme="1"/>
      <name val="Calibri"/>
      <family val="2"/>
      <scheme val="minor"/>
    </font>
    <font>
      <b/>
      <sz val="18"/>
      <color theme="1"/>
      <name val="Calibri"/>
      <family val="2"/>
      <scheme val="minor"/>
    </font>
    <font>
      <b/>
      <sz val="18"/>
      <color rgb="FFC0000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4"/>
        <bgColor indexed="64"/>
      </patternFill>
    </fill>
    <fill>
      <patternFill patternType="solid">
        <fgColor theme="9"/>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1" xfId="0" applyBorder="1"/>
    <xf numFmtId="3" fontId="0" fillId="0" borderId="0" xfId="0" applyNumberFormat="1"/>
    <xf numFmtId="3" fontId="0" fillId="0" borderId="1" xfId="0" applyNumberFormat="1" applyBorder="1"/>
    <xf numFmtId="0" fontId="4" fillId="0" borderId="0" xfId="0" applyFont="1"/>
    <xf numFmtId="9" fontId="0" fillId="0" borderId="0" xfId="2" applyFont="1" applyAlignment="1">
      <alignment horizontal="left"/>
    </xf>
    <xf numFmtId="0" fontId="0" fillId="0" borderId="0" xfId="0" applyAlignment="1">
      <alignment horizontal="left"/>
    </xf>
    <xf numFmtId="0" fontId="0" fillId="0" borderId="0" xfId="0" applyAlignment="1">
      <alignment horizontal="right"/>
    </xf>
    <xf numFmtId="0" fontId="4" fillId="0" borderId="0" xfId="0" applyFont="1" applyAlignment="1">
      <alignment horizontal="left" vertical="center" wrapText="1"/>
    </xf>
    <xf numFmtId="3" fontId="0" fillId="0" borderId="0" xfId="0" applyNumberFormat="1" applyAlignment="1">
      <alignment horizontal="left" vertical="center" wrapText="1"/>
    </xf>
    <xf numFmtId="0" fontId="0" fillId="0" borderId="0" xfId="0" applyAlignment="1">
      <alignment horizontal="left" vertical="center" wrapText="1"/>
    </xf>
    <xf numFmtId="0" fontId="0" fillId="0" borderId="0" xfId="0" applyAlignment="1">
      <alignment horizontal="center"/>
    </xf>
    <xf numFmtId="164" fontId="0" fillId="0" borderId="0" xfId="0" applyNumberFormat="1"/>
    <xf numFmtId="164" fontId="0" fillId="0" borderId="0" xfId="1" applyNumberFormat="1" applyFont="1" applyAlignment="1">
      <alignment horizontal="right"/>
    </xf>
    <xf numFmtId="0" fontId="3" fillId="0" borderId="0" xfId="0" applyFont="1" applyAlignment="1">
      <alignment horizontal="right"/>
    </xf>
    <xf numFmtId="0" fontId="0" fillId="0" borderId="3" xfId="0" applyBorder="1"/>
    <xf numFmtId="3" fontId="0" fillId="0" borderId="4" xfId="0" applyNumberFormat="1" applyBorder="1"/>
    <xf numFmtId="0" fontId="0" fillId="0" borderId="2" xfId="0" applyBorder="1" applyAlignment="1">
      <alignment horizontal="center"/>
    </xf>
    <xf numFmtId="164" fontId="0" fillId="0" borderId="2" xfId="1" applyNumberFormat="1" applyFont="1" applyBorder="1" applyAlignment="1">
      <alignment horizontal="center"/>
    </xf>
    <xf numFmtId="9" fontId="0" fillId="0" borderId="2" xfId="2" applyFont="1" applyBorder="1" applyAlignment="1">
      <alignment horizontal="center"/>
    </xf>
    <xf numFmtId="0" fontId="3" fillId="0" borderId="0" xfId="0" applyFont="1" applyAlignment="1">
      <alignment horizontal="center"/>
    </xf>
    <xf numFmtId="164" fontId="3" fillId="0" borderId="0" xfId="0" applyNumberFormat="1" applyFont="1" applyAlignment="1">
      <alignment horizontal="center"/>
    </xf>
    <xf numFmtId="164" fontId="3" fillId="3" borderId="2" xfId="0" applyNumberFormat="1" applyFont="1" applyFill="1" applyBorder="1" applyAlignment="1">
      <alignment horizontal="center"/>
    </xf>
    <xf numFmtId="0" fontId="3" fillId="3" borderId="2" xfId="0" applyFont="1" applyFill="1" applyBorder="1" applyAlignment="1">
      <alignment horizontal="center" vertical="center" wrapText="1"/>
    </xf>
    <xf numFmtId="164" fontId="3" fillId="3" borderId="6" xfId="0" applyNumberFormat="1" applyFont="1" applyFill="1" applyBorder="1" applyAlignment="1">
      <alignment horizontal="center"/>
    </xf>
    <xf numFmtId="0" fontId="0" fillId="0" borderId="5" xfId="0" applyBorder="1" applyAlignment="1">
      <alignment horizontal="center"/>
    </xf>
    <xf numFmtId="164" fontId="0" fillId="0" borderId="5" xfId="1" applyNumberFormat="1" applyFont="1" applyBorder="1" applyAlignment="1">
      <alignment horizontal="center"/>
    </xf>
    <xf numFmtId="9" fontId="0" fillId="0" borderId="5" xfId="2" applyFont="1" applyBorder="1" applyAlignment="1">
      <alignment horizontal="center"/>
    </xf>
    <xf numFmtId="164" fontId="3" fillId="3" borderId="5" xfId="0" applyNumberFormat="1" applyFont="1" applyFill="1" applyBorder="1" applyAlignment="1">
      <alignment horizontal="center"/>
    </xf>
    <xf numFmtId="0" fontId="5" fillId="0" borderId="0" xfId="0" applyFont="1" applyAlignment="1">
      <alignment horizontal="left"/>
    </xf>
    <xf numFmtId="0" fontId="5" fillId="0" borderId="0" xfId="0" applyFont="1"/>
    <xf numFmtId="0" fontId="0" fillId="0" borderId="0" xfId="0" applyBorder="1"/>
    <xf numFmtId="0" fontId="3" fillId="4" borderId="2" xfId="0" applyFont="1" applyFill="1" applyBorder="1" applyAlignment="1">
      <alignment horizontal="center" vertical="center" wrapText="1"/>
    </xf>
    <xf numFmtId="0" fontId="6" fillId="0" borderId="0" xfId="0" applyFont="1"/>
    <xf numFmtId="0" fontId="0" fillId="2" borderId="0" xfId="0" applyFill="1"/>
    <xf numFmtId="0" fontId="0" fillId="2" borderId="0" xfId="0" applyFill="1" applyAlignment="1">
      <alignment horizontal="left" vertical="center" wrapText="1"/>
    </xf>
    <xf numFmtId="0" fontId="7" fillId="0" borderId="0" xfId="0" applyFont="1"/>
    <xf numFmtId="3" fontId="0" fillId="0" borderId="0" xfId="0" applyNumberFormat="1" applyAlignment="1">
      <alignment horizontal="right"/>
    </xf>
    <xf numFmtId="9" fontId="3" fillId="0" borderId="0" xfId="2" applyFont="1" applyAlignment="1">
      <alignment horizontal="center"/>
    </xf>
    <xf numFmtId="0" fontId="8" fillId="0" borderId="0" xfId="0" applyFont="1"/>
    <xf numFmtId="164" fontId="0" fillId="0" borderId="0" xfId="1" applyNumberFormat="1" applyFont="1"/>
    <xf numFmtId="9" fontId="0" fillId="0" borderId="0" xfId="0" applyNumberFormat="1"/>
    <xf numFmtId="0" fontId="9" fillId="0" borderId="0" xfId="0" applyFont="1"/>
    <xf numFmtId="9" fontId="0" fillId="0" borderId="0" xfId="2" applyFont="1" applyAlignment="1">
      <alignment horizontal="right"/>
    </xf>
    <xf numFmtId="9" fontId="0" fillId="0" borderId="1" xfId="2" applyFont="1" applyBorder="1" applyAlignment="1">
      <alignment horizontal="right"/>
    </xf>
    <xf numFmtId="4" fontId="0" fillId="0" borderId="0" xfId="0" applyNumberFormat="1"/>
    <xf numFmtId="0" fontId="3" fillId="0" borderId="0" xfId="0" applyFont="1" applyBorder="1" applyAlignment="1">
      <alignment horizontal="right"/>
    </xf>
    <xf numFmtId="0" fontId="0" fillId="0" borderId="0" xfId="0" applyFill="1" applyBorder="1"/>
    <xf numFmtId="0" fontId="0" fillId="0" borderId="0" xfId="0" applyFill="1"/>
    <xf numFmtId="0" fontId="0" fillId="0" borderId="0" xfId="0" applyFill="1" applyBorder="1" applyAlignment="1">
      <alignment horizontal="center"/>
    </xf>
    <xf numFmtId="0" fontId="0" fillId="0" borderId="0" xfId="0" applyFill="1" applyBorder="1" applyAlignment="1">
      <alignment horizontal="left" vertical="center" wrapText="1"/>
    </xf>
    <xf numFmtId="0" fontId="3" fillId="0" borderId="0" xfId="0" applyFont="1" applyFill="1" applyBorder="1" applyAlignment="1">
      <alignment horizontal="center" vertical="center" wrapText="1"/>
    </xf>
    <xf numFmtId="164" fontId="0" fillId="0" borderId="0" xfId="1" applyNumberFormat="1" applyFont="1" applyFill="1" applyBorder="1" applyAlignment="1">
      <alignment horizontal="center"/>
    </xf>
    <xf numFmtId="9" fontId="0" fillId="0" borderId="0" xfId="2" applyFont="1" applyFill="1" applyBorder="1" applyAlignment="1">
      <alignment horizontal="center"/>
    </xf>
    <xf numFmtId="164" fontId="3" fillId="0" borderId="0" xfId="0" applyNumberFormat="1" applyFont="1" applyFill="1" applyBorder="1" applyAlignment="1">
      <alignment horizontal="center"/>
    </xf>
    <xf numFmtId="0" fontId="5" fillId="0" borderId="0" xfId="0" applyFont="1" applyFill="1" applyBorder="1" applyAlignment="1">
      <alignment horizontal="left"/>
    </xf>
    <xf numFmtId="0" fontId="3" fillId="0" borderId="0" xfId="0" applyFont="1" applyFill="1" applyBorder="1" applyAlignment="1">
      <alignment horizontal="center"/>
    </xf>
    <xf numFmtId="0" fontId="3" fillId="0" borderId="0" xfId="0" applyFont="1" applyFill="1" applyBorder="1" applyAlignment="1">
      <alignment horizontal="right"/>
    </xf>
    <xf numFmtId="9" fontId="3" fillId="0" borderId="0" xfId="2" applyFont="1" applyFill="1" applyBorder="1" applyAlignment="1">
      <alignment horizontal="center"/>
    </xf>
    <xf numFmtId="9" fontId="0" fillId="0" borderId="0" xfId="0" applyNumberFormat="1" applyFill="1"/>
    <xf numFmtId="9" fontId="0" fillId="0" borderId="0" xfId="2" applyFont="1" applyFill="1" applyAlignment="1">
      <alignment horizontal="center"/>
    </xf>
    <xf numFmtId="9" fontId="0" fillId="5" borderId="0" xfId="2" applyFont="1" applyFill="1" applyAlignment="1">
      <alignment horizontal="center"/>
    </xf>
    <xf numFmtId="0" fontId="0" fillId="0" borderId="0" xfId="0" applyFill="1" applyBorder="1" applyAlignment="1">
      <alignment horizontal="right"/>
    </xf>
    <xf numFmtId="164" fontId="0" fillId="0" borderId="0" xfId="1" applyNumberFormat="1" applyFont="1" applyFill="1" applyBorder="1"/>
    <xf numFmtId="9" fontId="0" fillId="0" borderId="0" xfId="0" applyNumberFormat="1" applyFill="1" applyBorder="1"/>
    <xf numFmtId="164" fontId="0" fillId="0" borderId="0" xfId="0" applyNumberFormat="1" applyFill="1" applyBorder="1"/>
    <xf numFmtId="0" fontId="8" fillId="0" borderId="0" xfId="0" applyFont="1" applyFill="1" applyBorder="1"/>
    <xf numFmtId="0" fontId="0" fillId="0" borderId="0" xfId="0" applyFill="1" applyAlignment="1">
      <alignment horizontal="right"/>
    </xf>
    <xf numFmtId="3" fontId="0" fillId="0" borderId="0" xfId="0" applyNumberFormat="1" applyBorder="1"/>
    <xf numFmtId="3" fontId="0" fillId="0" borderId="0" xfId="0" applyNumberFormat="1" applyFill="1" applyAlignment="1">
      <alignment horizontal="right"/>
    </xf>
    <xf numFmtId="0" fontId="0" fillId="0" borderId="0" xfId="0" applyFill="1" applyAlignment="1">
      <alignment horizontal="left"/>
    </xf>
    <xf numFmtId="3" fontId="0" fillId="0" borderId="0" xfId="0" applyNumberFormat="1" applyBorder="1" applyAlignment="1">
      <alignment horizontal="right"/>
    </xf>
    <xf numFmtId="0" fontId="0" fillId="0" borderId="0" xfId="0" applyBorder="1" applyAlignment="1">
      <alignment horizontal="left"/>
    </xf>
    <xf numFmtId="9" fontId="0" fillId="0" borderId="0" xfId="2" applyFont="1" applyBorder="1" applyAlignment="1">
      <alignment horizontal="left"/>
    </xf>
    <xf numFmtId="0" fontId="2" fillId="0" borderId="0" xfId="0" applyFont="1" applyBorder="1"/>
    <xf numFmtId="3" fontId="2" fillId="0" borderId="0" xfId="0" applyNumberFormat="1" applyFont="1" applyBorder="1" applyAlignment="1">
      <alignment horizontal="right"/>
    </xf>
    <xf numFmtId="3" fontId="0" fillId="0" borderId="0" xfId="0" applyNumberFormat="1" applyFill="1" applyBorder="1" applyAlignment="1">
      <alignment horizontal="right"/>
    </xf>
    <xf numFmtId="0" fontId="0" fillId="0" borderId="0" xfId="0" applyFill="1" applyBorder="1" applyAlignment="1">
      <alignment horizontal="left"/>
    </xf>
    <xf numFmtId="9" fontId="0" fillId="0" borderId="0" xfId="2" applyFont="1" applyFill="1" applyBorder="1" applyAlignment="1">
      <alignment horizontal="left"/>
    </xf>
    <xf numFmtId="0" fontId="2" fillId="0" borderId="0" xfId="0" applyFont="1" applyFill="1" applyBorder="1"/>
    <xf numFmtId="3" fontId="2" fillId="0" borderId="0" xfId="0" applyNumberFormat="1" applyFont="1" applyFill="1" applyBorder="1" applyAlignment="1">
      <alignment horizontal="right"/>
    </xf>
    <xf numFmtId="0" fontId="3" fillId="0" borderId="0" xfId="0" applyFont="1" applyFill="1" applyBorder="1"/>
    <xf numFmtId="3" fontId="3" fillId="0" borderId="0" xfId="0" applyNumberFormat="1" applyFont="1" applyFill="1" applyBorder="1" applyAlignment="1">
      <alignment horizontal="right"/>
    </xf>
    <xf numFmtId="0" fontId="10" fillId="0" borderId="0" xfId="0" applyFont="1"/>
    <xf numFmtId="0" fontId="11" fillId="0" borderId="0" xfId="0" applyFont="1"/>
    <xf numFmtId="0" fontId="3" fillId="0" borderId="0" xfId="0" applyFont="1"/>
    <xf numFmtId="0" fontId="3" fillId="0" borderId="7" xfId="0" applyFont="1" applyBorder="1"/>
    <xf numFmtId="0" fontId="3" fillId="0" borderId="8" xfId="0" applyFont="1" applyBorder="1" applyAlignment="1">
      <alignment horizontal="right"/>
    </xf>
    <xf numFmtId="9" fontId="3" fillId="0" borderId="8" xfId="2" applyFont="1" applyBorder="1" applyAlignment="1">
      <alignment horizontal="right"/>
    </xf>
    <xf numFmtId="0" fontId="3" fillId="0" borderId="8" xfId="0" applyFont="1" applyBorder="1"/>
    <xf numFmtId="0" fontId="3" fillId="0" borderId="9" xfId="0" applyFont="1" applyBorder="1"/>
    <xf numFmtId="0" fontId="3" fillId="0" borderId="10" xfId="0" applyFont="1" applyBorder="1"/>
    <xf numFmtId="9" fontId="3" fillId="0" borderId="0" xfId="2" applyFont="1" applyBorder="1" applyAlignment="1">
      <alignment horizontal="right"/>
    </xf>
    <xf numFmtId="0" fontId="3" fillId="0" borderId="0" xfId="0" applyFont="1" applyBorder="1"/>
    <xf numFmtId="0" fontId="3" fillId="0" borderId="11" xfId="0" applyFont="1" applyBorder="1"/>
    <xf numFmtId="0" fontId="3" fillId="0" borderId="12" xfId="0" applyFont="1" applyBorder="1"/>
    <xf numFmtId="0" fontId="3" fillId="0" borderId="1" xfId="0" applyFont="1" applyBorder="1" applyAlignment="1">
      <alignment horizontal="right"/>
    </xf>
    <xf numFmtId="0" fontId="3" fillId="0" borderId="1" xfId="0" applyFont="1" applyBorder="1"/>
    <xf numFmtId="0" fontId="3" fillId="0" borderId="13" xfId="0" applyFont="1" applyBorder="1"/>
    <xf numFmtId="0" fontId="3" fillId="0" borderId="0" xfId="0" applyFont="1" applyFill="1" applyBorder="1" applyAlignment="1">
      <alignment horizontal="center"/>
    </xf>
    <xf numFmtId="0" fontId="3" fillId="4" borderId="2" xfId="0" applyFont="1" applyFill="1" applyBorder="1" applyAlignment="1">
      <alignment horizont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66"/>
  <sheetViews>
    <sheetView showGridLines="0" topLeftCell="A6" zoomScale="85" zoomScaleNormal="85" workbookViewId="0">
      <selection activeCell="E19" sqref="E19"/>
    </sheetView>
  </sheetViews>
  <sheetFormatPr baseColWidth="10" defaultRowHeight="15" x14ac:dyDescent="0.25"/>
  <cols>
    <col min="1" max="1" width="2.28515625" customWidth="1"/>
    <col min="2" max="2" width="24.42578125" customWidth="1"/>
    <col min="3" max="3" width="13.7109375" style="2" bestFit="1" customWidth="1"/>
    <col min="4" max="4" width="14.28515625" bestFit="1" customWidth="1"/>
    <col min="5" max="5" width="19.7109375" customWidth="1"/>
    <col min="6" max="7" width="3.42578125" customWidth="1"/>
    <col min="8" max="8" width="17.140625" customWidth="1"/>
    <col min="9" max="11" width="11.42578125" style="7"/>
    <col min="12" max="13" width="13.140625" customWidth="1"/>
    <col min="14" max="14" width="11" bestFit="1" customWidth="1"/>
    <col min="15" max="15" width="13.5703125" customWidth="1"/>
    <col min="16" max="16" width="14.140625" customWidth="1"/>
    <col min="19" max="19" width="12.5703125" customWidth="1"/>
    <col min="20" max="20" width="0" hidden="1" customWidth="1"/>
    <col min="21" max="21" width="14.7109375" customWidth="1"/>
    <col min="22" max="22" width="13.7109375" customWidth="1"/>
    <col min="23" max="23" width="12.85546875" bestFit="1" customWidth="1"/>
    <col min="24" max="24" width="13.42578125" customWidth="1"/>
    <col min="25" max="25" width="15.5703125" customWidth="1"/>
    <col min="27" max="27" width="12.85546875" customWidth="1"/>
    <col min="28" max="28" width="14.42578125" customWidth="1"/>
    <col min="31" max="31" width="12.28515625" customWidth="1"/>
  </cols>
  <sheetData>
    <row r="1" spans="2:33" ht="21" x14ac:dyDescent="0.35">
      <c r="B1" s="36" t="s">
        <v>37</v>
      </c>
      <c r="F1" s="34"/>
      <c r="H1" s="36" t="s">
        <v>38</v>
      </c>
    </row>
    <row r="2" spans="2:33" ht="21" x14ac:dyDescent="0.35">
      <c r="B2" s="36"/>
      <c r="F2" s="34"/>
      <c r="H2" s="36"/>
    </row>
    <row r="3" spans="2:33" x14ac:dyDescent="0.25">
      <c r="F3" s="34"/>
      <c r="H3" s="86"/>
      <c r="I3" s="87" t="s">
        <v>17</v>
      </c>
      <c r="J3" s="87">
        <v>35</v>
      </c>
      <c r="K3" s="88">
        <f>+J3/J5</f>
        <v>9.5890410958904104E-2</v>
      </c>
      <c r="L3" s="89" t="s">
        <v>14</v>
      </c>
      <c r="M3" s="89"/>
      <c r="N3" s="90"/>
      <c r="O3" s="85"/>
    </row>
    <row r="4" spans="2:33" x14ac:dyDescent="0.25">
      <c r="F4" s="34"/>
      <c r="H4" s="91"/>
      <c r="I4" s="46" t="s">
        <v>18</v>
      </c>
      <c r="J4" s="46">
        <f>+J5-J3</f>
        <v>330</v>
      </c>
      <c r="K4" s="92">
        <f>+J4/J5</f>
        <v>0.90410958904109584</v>
      </c>
      <c r="L4" s="93" t="s">
        <v>16</v>
      </c>
      <c r="M4" s="93"/>
      <c r="N4" s="94"/>
      <c r="O4" s="85"/>
    </row>
    <row r="5" spans="2:33" x14ac:dyDescent="0.25">
      <c r="B5" s="8" t="s">
        <v>2</v>
      </c>
      <c r="C5" s="9"/>
      <c r="F5" s="34"/>
      <c r="H5" s="95"/>
      <c r="I5" s="96" t="s">
        <v>13</v>
      </c>
      <c r="J5" s="96">
        <v>365</v>
      </c>
      <c r="K5" s="96"/>
      <c r="L5" s="97"/>
      <c r="M5" s="97"/>
      <c r="N5" s="98"/>
      <c r="O5" s="85"/>
    </row>
    <row r="6" spans="2:33" x14ac:dyDescent="0.25">
      <c r="F6" s="34"/>
      <c r="H6" s="85"/>
      <c r="I6" s="14"/>
      <c r="J6" s="14"/>
      <c r="K6" s="14"/>
      <c r="L6" s="85"/>
      <c r="M6" s="85"/>
      <c r="N6" s="85"/>
      <c r="O6" s="85"/>
    </row>
    <row r="7" spans="2:33" x14ac:dyDescent="0.25">
      <c r="B7" t="s">
        <v>0</v>
      </c>
      <c r="C7" s="2">
        <v>64780</v>
      </c>
      <c r="F7" s="34"/>
      <c r="H7" s="55"/>
      <c r="I7" s="57"/>
      <c r="J7" s="57"/>
      <c r="K7" s="57"/>
      <c r="L7" s="81"/>
      <c r="M7" s="81"/>
      <c r="N7" s="81"/>
      <c r="O7" s="81"/>
      <c r="P7" s="47"/>
      <c r="Q7" s="47"/>
      <c r="R7" s="47"/>
      <c r="S7" s="47"/>
      <c r="T7" s="47"/>
      <c r="U7" s="55"/>
      <c r="V7" s="47"/>
      <c r="W7" s="47"/>
      <c r="X7" s="47"/>
      <c r="Y7" s="47"/>
      <c r="Z7" s="47"/>
      <c r="AA7" s="47"/>
      <c r="AB7" s="47"/>
      <c r="AC7" s="47"/>
      <c r="AD7" s="47"/>
      <c r="AE7" s="47"/>
      <c r="AF7" s="47"/>
      <c r="AG7" s="47"/>
    </row>
    <row r="8" spans="2:33" x14ac:dyDescent="0.25">
      <c r="B8" s="1"/>
      <c r="C8" s="3"/>
      <c r="F8" s="34"/>
      <c r="H8" s="47"/>
      <c r="I8" s="62"/>
      <c r="J8" s="62"/>
      <c r="K8" s="62"/>
      <c r="L8" s="47"/>
      <c r="M8" s="47"/>
      <c r="N8" s="47"/>
      <c r="O8" s="47"/>
      <c r="P8" s="47"/>
      <c r="Q8" s="47"/>
      <c r="R8" s="47"/>
      <c r="S8" s="47"/>
      <c r="T8" s="47"/>
      <c r="U8" s="47"/>
      <c r="V8" s="47"/>
      <c r="W8" s="47"/>
      <c r="X8" s="47"/>
      <c r="Y8" s="47"/>
      <c r="Z8" s="47"/>
      <c r="AA8" s="47"/>
      <c r="AB8" s="47"/>
      <c r="AC8" s="47"/>
      <c r="AD8" s="47"/>
      <c r="AE8" s="47"/>
      <c r="AF8" s="47"/>
      <c r="AG8" s="47"/>
    </row>
    <row r="9" spans="2:33" x14ac:dyDescent="0.25">
      <c r="B9" t="s">
        <v>1</v>
      </c>
      <c r="C9" s="2">
        <f>SUM(C7:C8)</f>
        <v>64780</v>
      </c>
      <c r="F9" s="34"/>
      <c r="H9" s="47"/>
      <c r="I9" s="49"/>
      <c r="J9" s="49"/>
      <c r="K9" s="99"/>
      <c r="L9" s="99"/>
      <c r="M9" s="99"/>
      <c r="N9" s="99"/>
      <c r="O9" s="99"/>
      <c r="P9" s="99"/>
      <c r="Q9" s="49"/>
      <c r="R9" s="47"/>
      <c r="S9" s="47"/>
      <c r="T9" s="47"/>
      <c r="U9" s="49"/>
      <c r="V9" s="49"/>
      <c r="W9" s="99"/>
      <c r="X9" s="99"/>
      <c r="Y9" s="99"/>
      <c r="Z9" s="99"/>
      <c r="AA9" s="99"/>
      <c r="AB9" s="99"/>
      <c r="AC9" s="49"/>
      <c r="AD9" s="47"/>
      <c r="AE9" s="47"/>
      <c r="AF9" s="47"/>
      <c r="AG9" s="47"/>
    </row>
    <row r="10" spans="2:33" s="10" customFormat="1" ht="34.5" customHeight="1" x14ac:dyDescent="0.25">
      <c r="B10"/>
      <c r="C10" s="2"/>
      <c r="F10" s="35"/>
      <c r="H10" s="50"/>
      <c r="I10" s="51"/>
      <c r="J10" s="51"/>
      <c r="K10" s="51"/>
      <c r="L10" s="51"/>
      <c r="M10" s="51"/>
      <c r="N10" s="51"/>
      <c r="O10" s="51"/>
      <c r="P10" s="51"/>
      <c r="Q10" s="51"/>
      <c r="R10" s="51"/>
      <c r="S10" s="51"/>
      <c r="T10" s="50"/>
      <c r="U10" s="51"/>
      <c r="V10" s="51"/>
      <c r="W10" s="51"/>
      <c r="X10" s="51"/>
      <c r="Y10" s="51"/>
      <c r="Z10" s="51"/>
      <c r="AA10" s="51"/>
      <c r="AB10" s="51"/>
      <c r="AC10" s="51"/>
      <c r="AD10" s="51"/>
      <c r="AE10" s="51"/>
      <c r="AF10" s="50"/>
      <c r="AG10" s="50"/>
    </row>
    <row r="11" spans="2:33" ht="15.75" thickBot="1" x14ac:dyDescent="0.3">
      <c r="F11" s="34"/>
      <c r="H11" s="47"/>
      <c r="I11" s="49"/>
      <c r="J11" s="49"/>
      <c r="K11" s="52"/>
      <c r="L11" s="53"/>
      <c r="M11" s="52"/>
      <c r="N11" s="52"/>
      <c r="O11" s="53"/>
      <c r="P11" s="52"/>
      <c r="Q11" s="54"/>
      <c r="R11" s="54"/>
      <c r="S11" s="54"/>
      <c r="T11" s="47"/>
      <c r="U11" s="49"/>
      <c r="V11" s="49"/>
      <c r="W11" s="52"/>
      <c r="X11" s="53"/>
      <c r="Y11" s="52"/>
      <c r="Z11" s="52"/>
      <c r="AA11" s="53"/>
      <c r="AB11" s="52"/>
      <c r="AC11" s="54"/>
      <c r="AD11" s="54"/>
      <c r="AE11" s="54"/>
      <c r="AF11" s="47"/>
      <c r="AG11" s="47"/>
    </row>
    <row r="12" spans="2:33" ht="15.75" thickBot="1" x14ac:dyDescent="0.3">
      <c r="B12" s="15" t="s">
        <v>39</v>
      </c>
      <c r="C12" s="16">
        <f>+C9/4</f>
        <v>16195</v>
      </c>
      <c r="F12" s="34"/>
      <c r="H12" s="47"/>
      <c r="I12" s="49"/>
      <c r="J12" s="49"/>
      <c r="K12" s="52"/>
      <c r="L12" s="53"/>
      <c r="M12" s="52"/>
      <c r="N12" s="52"/>
      <c r="O12" s="53"/>
      <c r="P12" s="52"/>
      <c r="Q12" s="54"/>
      <c r="R12" s="54"/>
      <c r="S12" s="54"/>
      <c r="T12" s="47"/>
      <c r="U12" s="49"/>
      <c r="V12" s="49"/>
      <c r="W12" s="52"/>
      <c r="X12" s="53"/>
      <c r="Y12" s="52"/>
      <c r="Z12" s="52"/>
      <c r="AA12" s="53"/>
      <c r="AB12" s="52"/>
      <c r="AC12" s="54"/>
      <c r="AD12" s="54"/>
      <c r="AE12" s="54"/>
      <c r="AF12" s="47"/>
      <c r="AG12" s="47"/>
    </row>
    <row r="13" spans="2:33" ht="18.75" x14ac:dyDescent="0.3">
      <c r="B13" s="33"/>
      <c r="F13" s="34"/>
      <c r="H13" s="47"/>
      <c r="I13" s="56"/>
      <c r="J13" s="57"/>
      <c r="K13" s="54"/>
      <c r="L13" s="58"/>
      <c r="M13" s="54"/>
      <c r="N13" s="54"/>
      <c r="O13" s="58"/>
      <c r="P13" s="54"/>
      <c r="Q13" s="54"/>
      <c r="R13" s="54"/>
      <c r="S13" s="54"/>
      <c r="T13" s="47"/>
      <c r="U13" s="56"/>
      <c r="V13" s="57"/>
      <c r="W13" s="54"/>
      <c r="X13" s="58"/>
      <c r="Y13" s="54"/>
      <c r="Z13" s="54"/>
      <c r="AA13" s="58"/>
      <c r="AB13" s="54"/>
      <c r="AC13" s="54"/>
      <c r="AD13" s="54"/>
      <c r="AE13" s="54"/>
      <c r="AF13" s="47"/>
      <c r="AG13" s="47"/>
    </row>
    <row r="14" spans="2:33" x14ac:dyDescent="0.25">
      <c r="F14" s="34"/>
      <c r="K14" s="13"/>
      <c r="L14" s="13"/>
      <c r="M14" s="13"/>
      <c r="N14" s="13"/>
      <c r="O14" s="13"/>
      <c r="P14" s="13"/>
      <c r="U14" s="47"/>
      <c r="V14" s="47"/>
      <c r="W14" s="47"/>
      <c r="X14" s="47"/>
      <c r="Y14" s="47"/>
      <c r="Z14" s="47"/>
      <c r="AA14" s="47"/>
      <c r="AB14" s="47"/>
      <c r="AC14" s="47"/>
      <c r="AD14" s="47"/>
      <c r="AE14" s="47"/>
      <c r="AF14" s="47"/>
      <c r="AG14" s="47"/>
    </row>
    <row r="15" spans="2:33" x14ac:dyDescent="0.25">
      <c r="C15" s="37"/>
      <c r="D15" s="6"/>
      <c r="E15" s="6"/>
      <c r="F15" s="34"/>
      <c r="H15" s="29" t="s">
        <v>44</v>
      </c>
      <c r="U15" s="47"/>
      <c r="V15" s="47"/>
      <c r="W15" s="47"/>
      <c r="X15" s="47"/>
      <c r="Y15" s="47"/>
      <c r="Z15" s="47"/>
      <c r="AA15" s="47"/>
      <c r="AB15" s="47"/>
      <c r="AC15" s="47"/>
      <c r="AD15" s="47"/>
      <c r="AE15" s="47"/>
      <c r="AF15" s="47"/>
      <c r="AG15" s="47"/>
    </row>
    <row r="16" spans="2:33" x14ac:dyDescent="0.25">
      <c r="C16" s="69"/>
      <c r="D16" s="5"/>
      <c r="E16" s="6"/>
      <c r="F16" s="34"/>
      <c r="U16" s="47"/>
      <c r="V16" s="62"/>
      <c r="W16" s="63"/>
      <c r="X16" s="64"/>
      <c r="Y16" s="47"/>
      <c r="Z16" s="47"/>
      <c r="AA16" s="47"/>
      <c r="AB16" s="47"/>
      <c r="AC16" s="47"/>
      <c r="AD16" s="47"/>
      <c r="AE16" s="47"/>
      <c r="AF16" s="47"/>
      <c r="AG16" s="47"/>
    </row>
    <row r="17" spans="2:33" x14ac:dyDescent="0.25">
      <c r="C17" s="37"/>
      <c r="D17" s="5"/>
      <c r="E17" s="6"/>
      <c r="F17" s="34"/>
      <c r="I17" s="11"/>
      <c r="J17" s="11"/>
      <c r="K17" s="100" t="s">
        <v>31</v>
      </c>
      <c r="L17" s="100"/>
      <c r="M17" s="100"/>
      <c r="N17" s="100" t="s">
        <v>32</v>
      </c>
      <c r="O17" s="100"/>
      <c r="P17" s="100"/>
      <c r="Q17" s="11"/>
      <c r="U17" s="47"/>
      <c r="V17" s="62"/>
      <c r="W17" s="65"/>
      <c r="X17" s="64"/>
      <c r="Y17" s="47"/>
      <c r="Z17" s="47"/>
      <c r="AA17" s="47"/>
      <c r="AB17" s="47"/>
      <c r="AC17" s="47"/>
      <c r="AD17" s="47"/>
      <c r="AE17" s="47"/>
      <c r="AF17" s="47"/>
      <c r="AG17" s="47"/>
    </row>
    <row r="18" spans="2:33" ht="30" x14ac:dyDescent="0.25">
      <c r="B18" s="31"/>
      <c r="C18" s="71"/>
      <c r="D18" s="73"/>
      <c r="E18" s="6"/>
      <c r="F18" s="34"/>
      <c r="I18" s="32" t="s">
        <v>15</v>
      </c>
      <c r="J18" s="32" t="s">
        <v>34</v>
      </c>
      <c r="K18" s="32" t="s">
        <v>33</v>
      </c>
      <c r="L18" s="32" t="s">
        <v>35</v>
      </c>
      <c r="M18" s="32" t="s">
        <v>36</v>
      </c>
      <c r="N18" s="32" t="s">
        <v>33</v>
      </c>
      <c r="O18" s="32" t="s">
        <v>35</v>
      </c>
      <c r="P18" s="32" t="s">
        <v>36</v>
      </c>
      <c r="Q18" s="23" t="s">
        <v>19</v>
      </c>
      <c r="R18" s="23" t="s">
        <v>20</v>
      </c>
      <c r="S18" s="23" t="s">
        <v>21</v>
      </c>
      <c r="U18" s="47"/>
      <c r="V18" s="66"/>
      <c r="W18" s="47"/>
      <c r="X18" s="47"/>
      <c r="Y18" s="47"/>
      <c r="Z18" s="47"/>
      <c r="AA18" s="47"/>
      <c r="AB18" s="47"/>
      <c r="AC18" s="47"/>
      <c r="AD18" s="47"/>
      <c r="AE18" s="47"/>
      <c r="AF18" s="47"/>
      <c r="AG18" s="47"/>
    </row>
    <row r="19" spans="2:33" x14ac:dyDescent="0.25">
      <c r="B19" s="31"/>
      <c r="C19" s="71"/>
      <c r="D19" s="72"/>
      <c r="E19" s="6"/>
      <c r="F19" s="34"/>
      <c r="I19" s="17">
        <v>1</v>
      </c>
      <c r="J19" s="17" t="s">
        <v>3</v>
      </c>
      <c r="K19" s="18">
        <v>20</v>
      </c>
      <c r="L19" s="19">
        <v>0.8</v>
      </c>
      <c r="M19" s="18">
        <f t="shared" ref="M19:M28" si="0">+K19*L19*$K$4*$C$25</f>
        <v>4.3397260273972602</v>
      </c>
      <c r="N19" s="18">
        <v>30</v>
      </c>
      <c r="O19" s="19">
        <v>0.6</v>
      </c>
      <c r="P19" s="18">
        <f t="shared" ref="P19:P28" si="1">+N19*O19*$K$4*$C$25</f>
        <v>4.8821917808219171</v>
      </c>
      <c r="Q19" s="22">
        <f>+M19+P19</f>
        <v>9.2219178082191782</v>
      </c>
      <c r="R19" s="22">
        <f>+Q19*31</f>
        <v>285.87945205479451</v>
      </c>
      <c r="S19" s="22">
        <f>+Q19*365</f>
        <v>3366</v>
      </c>
    </row>
    <row r="20" spans="2:33" x14ac:dyDescent="0.25">
      <c r="B20" s="74"/>
      <c r="C20" s="75"/>
      <c r="D20" s="72"/>
      <c r="E20" s="6"/>
      <c r="F20" s="34"/>
      <c r="I20" s="17">
        <v>2</v>
      </c>
      <c r="J20" s="17" t="s">
        <v>4</v>
      </c>
      <c r="K20" s="18">
        <v>20</v>
      </c>
      <c r="L20" s="19">
        <v>0.7</v>
      </c>
      <c r="M20" s="18">
        <f t="shared" si="0"/>
        <v>3.7972602739726025</v>
      </c>
      <c r="N20" s="18">
        <v>30</v>
      </c>
      <c r="O20" s="19">
        <v>1</v>
      </c>
      <c r="P20" s="18">
        <f t="shared" si="1"/>
        <v>8.1369863013698627</v>
      </c>
      <c r="Q20" s="22">
        <f t="shared" ref="Q20:Q28" si="2">+M20+P20</f>
        <v>11.934246575342465</v>
      </c>
      <c r="R20" s="22">
        <f t="shared" ref="R20:R28" si="3">+Q20*31</f>
        <v>369.96164383561643</v>
      </c>
      <c r="S20" s="22">
        <f t="shared" ref="S20:S28" si="4">+Q20*365</f>
        <v>4356</v>
      </c>
    </row>
    <row r="21" spans="2:33" x14ac:dyDescent="0.25">
      <c r="B21" s="81"/>
      <c r="C21" s="82"/>
      <c r="D21" s="72"/>
      <c r="E21" s="6"/>
      <c r="F21" s="34"/>
      <c r="I21" s="17">
        <v>3</v>
      </c>
      <c r="J21" s="17" t="s">
        <v>5</v>
      </c>
      <c r="K21" s="18">
        <v>20</v>
      </c>
      <c r="L21" s="19">
        <v>0.5</v>
      </c>
      <c r="M21" s="18">
        <f t="shared" si="0"/>
        <v>2.7123287671232874</v>
      </c>
      <c r="N21" s="18">
        <v>30</v>
      </c>
      <c r="O21" s="19">
        <v>1</v>
      </c>
      <c r="P21" s="18">
        <f t="shared" si="1"/>
        <v>8.1369863013698627</v>
      </c>
      <c r="Q21" s="22">
        <f t="shared" si="2"/>
        <v>10.84931506849315</v>
      </c>
      <c r="R21" s="22">
        <f t="shared" si="3"/>
        <v>336.32876712328766</v>
      </c>
      <c r="S21" s="22">
        <f t="shared" si="4"/>
        <v>3959.9999999999995</v>
      </c>
    </row>
    <row r="22" spans="2:33" x14ac:dyDescent="0.25">
      <c r="B22" s="31"/>
      <c r="C22" s="68"/>
      <c r="D22" s="72"/>
      <c r="E22" s="6"/>
      <c r="F22" s="34"/>
      <c r="I22" s="17">
        <v>4</v>
      </c>
      <c r="J22" s="17" t="s">
        <v>6</v>
      </c>
      <c r="K22" s="18">
        <v>20</v>
      </c>
      <c r="L22" s="19">
        <v>0.5</v>
      </c>
      <c r="M22" s="18">
        <f t="shared" si="0"/>
        <v>2.7123287671232874</v>
      </c>
      <c r="N22" s="18">
        <v>30</v>
      </c>
      <c r="O22" s="19">
        <v>1</v>
      </c>
      <c r="P22" s="18">
        <f t="shared" si="1"/>
        <v>8.1369863013698627</v>
      </c>
      <c r="Q22" s="22">
        <f t="shared" si="2"/>
        <v>10.84931506849315</v>
      </c>
      <c r="R22" s="22">
        <f t="shared" si="3"/>
        <v>336.32876712328766</v>
      </c>
      <c r="S22" s="22">
        <f t="shared" si="4"/>
        <v>3959.9999999999995</v>
      </c>
    </row>
    <row r="23" spans="2:33" x14ac:dyDescent="0.25">
      <c r="B23" s="4" t="s">
        <v>43</v>
      </c>
      <c r="C23" s="7" t="s">
        <v>23</v>
      </c>
      <c r="D23" s="6"/>
      <c r="F23" s="34"/>
      <c r="I23" s="17">
        <v>5</v>
      </c>
      <c r="J23" s="17" t="s">
        <v>7</v>
      </c>
      <c r="K23" s="18">
        <v>20</v>
      </c>
      <c r="L23" s="19">
        <v>0.7</v>
      </c>
      <c r="M23" s="18">
        <f t="shared" si="0"/>
        <v>3.7972602739726025</v>
      </c>
      <c r="N23" s="18">
        <v>30</v>
      </c>
      <c r="O23" s="19">
        <v>0.7</v>
      </c>
      <c r="P23" s="18">
        <f t="shared" si="1"/>
        <v>5.6958904109589037</v>
      </c>
      <c r="Q23" s="22">
        <f t="shared" si="2"/>
        <v>9.493150684931507</v>
      </c>
      <c r="R23" s="22">
        <f t="shared" si="3"/>
        <v>294.28767123287673</v>
      </c>
      <c r="S23" s="22">
        <f t="shared" si="4"/>
        <v>3465</v>
      </c>
    </row>
    <row r="24" spans="2:33" x14ac:dyDescent="0.25">
      <c r="B24" t="s">
        <v>41</v>
      </c>
      <c r="C24" s="43">
        <v>0.7</v>
      </c>
      <c r="D24" s="6"/>
      <c r="F24" s="34"/>
      <c r="I24" s="17">
        <v>6</v>
      </c>
      <c r="J24" s="17" t="s">
        <v>8</v>
      </c>
      <c r="K24" s="18">
        <v>20</v>
      </c>
      <c r="L24" s="19">
        <v>0.5</v>
      </c>
      <c r="M24" s="18">
        <f t="shared" si="0"/>
        <v>2.7123287671232874</v>
      </c>
      <c r="N24" s="18">
        <v>30</v>
      </c>
      <c r="O24" s="19">
        <v>0.5</v>
      </c>
      <c r="P24" s="18">
        <f t="shared" si="1"/>
        <v>4.0684931506849313</v>
      </c>
      <c r="Q24" s="22">
        <f t="shared" si="2"/>
        <v>6.7808219178082183</v>
      </c>
      <c r="R24" s="22">
        <f t="shared" si="3"/>
        <v>210.20547945205476</v>
      </c>
      <c r="S24" s="22">
        <f t="shared" si="4"/>
        <v>2474.9999999999995</v>
      </c>
    </row>
    <row r="25" spans="2:33" x14ac:dyDescent="0.25">
      <c r="B25" s="1" t="s">
        <v>42</v>
      </c>
      <c r="C25" s="44">
        <v>0.3</v>
      </c>
      <c r="D25" s="6"/>
      <c r="F25" s="34"/>
      <c r="I25" s="17">
        <v>7</v>
      </c>
      <c r="J25" s="17" t="s">
        <v>9</v>
      </c>
      <c r="K25" s="18">
        <v>20</v>
      </c>
      <c r="L25" s="19">
        <v>0.5</v>
      </c>
      <c r="M25" s="18">
        <f t="shared" si="0"/>
        <v>2.7123287671232874</v>
      </c>
      <c r="N25" s="18">
        <v>30</v>
      </c>
      <c r="O25" s="19">
        <v>0.5</v>
      </c>
      <c r="P25" s="18">
        <f t="shared" si="1"/>
        <v>4.0684931506849313</v>
      </c>
      <c r="Q25" s="22">
        <f t="shared" si="2"/>
        <v>6.7808219178082183</v>
      </c>
      <c r="R25" s="22">
        <f t="shared" si="3"/>
        <v>210.20547945205476</v>
      </c>
      <c r="S25" s="22">
        <f t="shared" si="4"/>
        <v>2474.9999999999995</v>
      </c>
    </row>
    <row r="26" spans="2:33" x14ac:dyDescent="0.25">
      <c r="C26" s="43">
        <f>SUM(C24:C25)</f>
        <v>1</v>
      </c>
      <c r="D26" s="6"/>
      <c r="E26" s="6"/>
      <c r="F26" s="34"/>
      <c r="I26" s="17">
        <v>8</v>
      </c>
      <c r="J26" s="17" t="s">
        <v>10</v>
      </c>
      <c r="K26" s="18">
        <v>30</v>
      </c>
      <c r="L26" s="19">
        <v>0.8</v>
      </c>
      <c r="M26" s="18">
        <f t="shared" si="0"/>
        <v>6.5095890410958894</v>
      </c>
      <c r="N26" s="18">
        <v>26</v>
      </c>
      <c r="O26" s="19">
        <v>0.6</v>
      </c>
      <c r="P26" s="18">
        <f t="shared" si="1"/>
        <v>4.231232876712328</v>
      </c>
      <c r="Q26" s="22">
        <f t="shared" si="2"/>
        <v>10.740821917808217</v>
      </c>
      <c r="R26" s="22">
        <f t="shared" si="3"/>
        <v>332.96547945205475</v>
      </c>
      <c r="S26" s="22">
        <f t="shared" si="4"/>
        <v>3920.3999999999992</v>
      </c>
    </row>
    <row r="27" spans="2:33" x14ac:dyDescent="0.25">
      <c r="F27" s="34"/>
      <c r="I27" s="17">
        <v>9</v>
      </c>
      <c r="J27" s="17" t="s">
        <v>11</v>
      </c>
      <c r="K27" s="18">
        <v>30</v>
      </c>
      <c r="L27" s="19">
        <v>1</v>
      </c>
      <c r="M27" s="18">
        <f t="shared" si="0"/>
        <v>8.1369863013698627</v>
      </c>
      <c r="N27" s="18">
        <v>26</v>
      </c>
      <c r="O27" s="19">
        <v>0.6</v>
      </c>
      <c r="P27" s="18">
        <f t="shared" si="1"/>
        <v>4.231232876712328</v>
      </c>
      <c r="Q27" s="22">
        <f t="shared" si="2"/>
        <v>12.368219178082191</v>
      </c>
      <c r="R27" s="22">
        <f t="shared" si="3"/>
        <v>383.4147945205479</v>
      </c>
      <c r="S27" s="22">
        <f t="shared" si="4"/>
        <v>4514.3999999999996</v>
      </c>
    </row>
    <row r="28" spans="2:33" ht="15.75" thickBot="1" x14ac:dyDescent="0.3">
      <c r="F28" s="34"/>
      <c r="I28" s="25">
        <v>10</v>
      </c>
      <c r="J28" s="25" t="s">
        <v>12</v>
      </c>
      <c r="K28" s="26">
        <v>30</v>
      </c>
      <c r="L28" s="27">
        <v>1</v>
      </c>
      <c r="M28" s="26">
        <f t="shared" si="0"/>
        <v>8.1369863013698627</v>
      </c>
      <c r="N28" s="26">
        <v>26</v>
      </c>
      <c r="O28" s="27">
        <v>0.6</v>
      </c>
      <c r="P28" s="26">
        <f t="shared" si="1"/>
        <v>4.231232876712328</v>
      </c>
      <c r="Q28" s="28">
        <f t="shared" si="2"/>
        <v>12.368219178082191</v>
      </c>
      <c r="R28" s="28">
        <f t="shared" si="3"/>
        <v>383.4147945205479</v>
      </c>
      <c r="S28" s="28">
        <f t="shared" si="4"/>
        <v>4514.3999999999996</v>
      </c>
    </row>
    <row r="29" spans="2:33" ht="15.75" thickTop="1" x14ac:dyDescent="0.25">
      <c r="F29" s="34"/>
      <c r="I29" s="20"/>
      <c r="J29" s="14" t="s">
        <v>22</v>
      </c>
      <c r="K29" s="21">
        <f>SUM(K19:K28)</f>
        <v>230</v>
      </c>
      <c r="L29" s="38">
        <f>+MEDIAN(L19:L28)</f>
        <v>0.7</v>
      </c>
      <c r="M29" s="21">
        <f>SUM(M19:M28)</f>
        <v>45.567123287671237</v>
      </c>
      <c r="N29" s="21">
        <f>SUM(N19:N28)</f>
        <v>288</v>
      </c>
      <c r="O29" s="38">
        <f>+MEDIAN(O19:O28)</f>
        <v>0.6</v>
      </c>
      <c r="P29" s="21">
        <f>SUM(P19:P28)</f>
        <v>55.819726027397245</v>
      </c>
      <c r="Q29" s="24">
        <f>SUM(Q19:Q28)</f>
        <v>101.38684931506847</v>
      </c>
      <c r="R29" s="24">
        <f t="shared" ref="R29" si="5">SUM(R19:R28)</f>
        <v>3142.9923287671227</v>
      </c>
      <c r="S29" s="24">
        <f t="shared" ref="S29" si="6">SUM(S19:S28)</f>
        <v>37006.199999999997</v>
      </c>
      <c r="U29" s="54"/>
    </row>
    <row r="30" spans="2:33" x14ac:dyDescent="0.25">
      <c r="F30" s="34"/>
    </row>
    <row r="31" spans="2:33" ht="23.25" x14ac:dyDescent="0.35">
      <c r="F31" s="34"/>
      <c r="H31" s="42" t="s">
        <v>40</v>
      </c>
      <c r="S31" s="45"/>
    </row>
    <row r="32" spans="2:33" x14ac:dyDescent="0.25">
      <c r="F32" s="34"/>
    </row>
    <row r="33" spans="6:16" x14ac:dyDescent="0.25">
      <c r="F33" s="34"/>
      <c r="H33" s="30" t="s">
        <v>15</v>
      </c>
      <c r="L33" s="11" t="s">
        <v>25</v>
      </c>
      <c r="M33" s="11" t="s">
        <v>26</v>
      </c>
      <c r="N33" s="11" t="s">
        <v>27</v>
      </c>
      <c r="O33" s="11" t="s">
        <v>28</v>
      </c>
      <c r="P33" s="11" t="s">
        <v>29</v>
      </c>
    </row>
    <row r="34" spans="6:16" x14ac:dyDescent="0.25">
      <c r="F34" s="34"/>
      <c r="H34" t="s">
        <v>47</v>
      </c>
      <c r="I34" s="6" t="s">
        <v>24</v>
      </c>
      <c r="L34" s="61">
        <f>+(S29-C12)/C12</f>
        <v>1.2850385921580734</v>
      </c>
      <c r="M34" s="61">
        <f>+((S29*2)-C12)/C12</f>
        <v>3.5700771843161467</v>
      </c>
      <c r="N34" s="61">
        <f>+((S29*3)-C12)/C12</f>
        <v>5.8551157764742197</v>
      </c>
      <c r="O34" s="61">
        <f>+((S29*4)-C12)/C12</f>
        <v>8.1401543686322935</v>
      </c>
      <c r="P34" s="61">
        <f>+((S29*5)-C12)/C12</f>
        <v>10.425192960790367</v>
      </c>
    </row>
    <row r="35" spans="6:16" x14ac:dyDescent="0.25">
      <c r="F35" s="34"/>
      <c r="H35" s="48"/>
      <c r="I35" s="70"/>
      <c r="J35" s="67"/>
      <c r="K35" s="67"/>
      <c r="L35" s="60"/>
      <c r="M35" s="48"/>
    </row>
    <row r="36" spans="6:16" x14ac:dyDescent="0.25">
      <c r="F36" s="34"/>
      <c r="H36" s="48"/>
      <c r="I36" s="67"/>
      <c r="J36" s="67"/>
      <c r="K36" s="67"/>
      <c r="L36" s="60"/>
      <c r="M36" s="48"/>
    </row>
    <row r="37" spans="6:16" x14ac:dyDescent="0.25">
      <c r="F37" s="34"/>
    </row>
    <row r="38" spans="6:16" x14ac:dyDescent="0.25">
      <c r="F38" s="34"/>
    </row>
    <row r="39" spans="6:16" ht="23.25" x14ac:dyDescent="0.35">
      <c r="F39" s="34"/>
      <c r="H39" s="83" t="s">
        <v>48</v>
      </c>
    </row>
    <row r="40" spans="6:16" x14ac:dyDescent="0.25">
      <c r="F40" s="34"/>
    </row>
    <row r="41" spans="6:16" x14ac:dyDescent="0.25">
      <c r="F41" s="34"/>
    </row>
    <row r="42" spans="6:16" x14ac:dyDescent="0.25">
      <c r="F42" s="34"/>
    </row>
    <row r="43" spans="6:16" x14ac:dyDescent="0.25">
      <c r="F43" s="34"/>
    </row>
    <row r="44" spans="6:16" ht="23.25" x14ac:dyDescent="0.35">
      <c r="F44" s="34"/>
      <c r="H44" s="84" t="s">
        <v>45</v>
      </c>
    </row>
    <row r="45" spans="6:16" x14ac:dyDescent="0.25">
      <c r="F45" s="34"/>
    </row>
    <row r="46" spans="6:16" x14ac:dyDescent="0.25">
      <c r="F46" s="34"/>
    </row>
    <row r="47" spans="6:16" x14ac:dyDescent="0.25">
      <c r="F47" s="34"/>
    </row>
    <row r="48" spans="6:16" x14ac:dyDescent="0.25">
      <c r="F48" s="34"/>
    </row>
    <row r="49" spans="6:6" x14ac:dyDescent="0.25">
      <c r="F49" s="34"/>
    </row>
    <row r="50" spans="6:6" x14ac:dyDescent="0.25">
      <c r="F50" s="34"/>
    </row>
    <row r="51" spans="6:6" x14ac:dyDescent="0.25">
      <c r="F51" s="34"/>
    </row>
    <row r="52" spans="6:6" x14ac:dyDescent="0.25">
      <c r="F52" s="34"/>
    </row>
    <row r="53" spans="6:6" x14ac:dyDescent="0.25">
      <c r="F53" s="34"/>
    </row>
    <row r="54" spans="6:6" x14ac:dyDescent="0.25">
      <c r="F54" s="34"/>
    </row>
    <row r="55" spans="6:6" x14ac:dyDescent="0.25">
      <c r="F55" s="34"/>
    </row>
    <row r="56" spans="6:6" x14ac:dyDescent="0.25">
      <c r="F56" s="34"/>
    </row>
    <row r="57" spans="6:6" x14ac:dyDescent="0.25">
      <c r="F57" s="34"/>
    </row>
    <row r="58" spans="6:6" x14ac:dyDescent="0.25">
      <c r="F58" s="34"/>
    </row>
    <row r="59" spans="6:6" x14ac:dyDescent="0.25">
      <c r="F59" s="34"/>
    </row>
    <row r="60" spans="6:6" x14ac:dyDescent="0.25">
      <c r="F60" s="34"/>
    </row>
    <row r="61" spans="6:6" x14ac:dyDescent="0.25">
      <c r="F61" s="34"/>
    </row>
    <row r="62" spans="6:6" x14ac:dyDescent="0.25">
      <c r="F62" s="34"/>
    </row>
    <row r="63" spans="6:6" x14ac:dyDescent="0.25">
      <c r="F63" s="34"/>
    </row>
    <row r="64" spans="6:6" x14ac:dyDescent="0.25">
      <c r="F64" s="34"/>
    </row>
    <row r="65" spans="6:6" x14ac:dyDescent="0.25">
      <c r="F65" s="34"/>
    </row>
    <row r="66" spans="6:6" x14ac:dyDescent="0.25">
      <c r="F66" s="34"/>
    </row>
  </sheetData>
  <mergeCells count="6">
    <mergeCell ref="Z9:AB9"/>
    <mergeCell ref="K9:M9"/>
    <mergeCell ref="N9:P9"/>
    <mergeCell ref="K17:M17"/>
    <mergeCell ref="N17:P17"/>
    <mergeCell ref="W9:Y9"/>
  </mergeCells>
  <pageMargins left="0.7" right="0.7" top="0.75" bottom="0.75" header="0.3" footer="0.3"/>
  <pageSetup paperSize="9" orientation="portrait" r:id="rId1"/>
  <ignoredErrors>
    <ignoredError sqref="L29:O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64"/>
  <sheetViews>
    <sheetView showGridLines="0" tabSelected="1" topLeftCell="A5" zoomScale="85" zoomScaleNormal="85" workbookViewId="0">
      <selection activeCell="I8" sqref="I8"/>
    </sheetView>
  </sheetViews>
  <sheetFormatPr baseColWidth="10" defaultRowHeight="15" x14ac:dyDescent="0.25"/>
  <cols>
    <col min="1" max="1" width="2.28515625" customWidth="1"/>
    <col min="2" max="2" width="24.42578125" customWidth="1"/>
    <col min="3" max="3" width="13.7109375" style="2" bestFit="1" customWidth="1"/>
    <col min="4" max="4" width="14.28515625" bestFit="1" customWidth="1"/>
    <col min="5" max="5" width="19.7109375" customWidth="1"/>
    <col min="6" max="7" width="3.42578125" customWidth="1"/>
    <col min="8" max="8" width="17.140625" customWidth="1"/>
    <col min="9" max="11" width="11.42578125" style="7"/>
    <col min="12" max="13" width="13.140625" customWidth="1"/>
    <col min="14" max="14" width="11" bestFit="1" customWidth="1"/>
    <col min="15" max="15" width="13.5703125" customWidth="1"/>
    <col min="16" max="16" width="14.140625" customWidth="1"/>
    <col min="19" max="19" width="12.5703125" customWidth="1"/>
    <col min="21" max="21" width="14.7109375" customWidth="1"/>
    <col min="22" max="22" width="13.7109375" customWidth="1"/>
    <col min="23" max="23" width="12.85546875" bestFit="1" customWidth="1"/>
    <col min="24" max="24" width="13.42578125" customWidth="1"/>
    <col min="25" max="25" width="15.5703125" customWidth="1"/>
    <col min="27" max="27" width="12.85546875" customWidth="1"/>
    <col min="28" max="28" width="14.42578125" customWidth="1"/>
    <col min="31" max="31" width="12.28515625" customWidth="1"/>
  </cols>
  <sheetData>
    <row r="1" spans="2:31" ht="21" x14ac:dyDescent="0.35">
      <c r="B1" s="36" t="s">
        <v>37</v>
      </c>
      <c r="F1" s="34"/>
      <c r="H1" s="36" t="s">
        <v>38</v>
      </c>
    </row>
    <row r="2" spans="2:31" ht="21" x14ac:dyDescent="0.35">
      <c r="B2" s="36"/>
      <c r="F2" s="34"/>
      <c r="H2" s="36"/>
    </row>
    <row r="3" spans="2:31" x14ac:dyDescent="0.25">
      <c r="F3" s="34"/>
      <c r="H3" s="86"/>
      <c r="I3" s="87" t="s">
        <v>17</v>
      </c>
      <c r="J3" s="87">
        <v>80</v>
      </c>
      <c r="K3" s="88">
        <f>+J3/J5</f>
        <v>0.21917808219178081</v>
      </c>
      <c r="L3" s="89" t="s">
        <v>14</v>
      </c>
      <c r="M3" s="89"/>
      <c r="N3" s="90"/>
      <c r="O3" s="85"/>
    </row>
    <row r="4" spans="2:31" x14ac:dyDescent="0.25">
      <c r="F4" s="34"/>
      <c r="H4" s="91"/>
      <c r="I4" s="46" t="s">
        <v>18</v>
      </c>
      <c r="J4" s="46">
        <f>+J5-J3</f>
        <v>285</v>
      </c>
      <c r="K4" s="92">
        <f>+J4/J5</f>
        <v>0.78082191780821919</v>
      </c>
      <c r="L4" s="93" t="s">
        <v>16</v>
      </c>
      <c r="M4" s="93"/>
      <c r="N4" s="94"/>
      <c r="O4" s="85"/>
    </row>
    <row r="5" spans="2:31" x14ac:dyDescent="0.25">
      <c r="B5" s="8" t="s">
        <v>2</v>
      </c>
      <c r="C5" s="9"/>
      <c r="F5" s="34"/>
      <c r="H5" s="95"/>
      <c r="I5" s="96" t="s">
        <v>13</v>
      </c>
      <c r="J5" s="96">
        <v>365</v>
      </c>
      <c r="K5" s="96"/>
      <c r="L5" s="97"/>
      <c r="M5" s="97"/>
      <c r="N5" s="98"/>
      <c r="O5" s="85"/>
    </row>
    <row r="6" spans="2:31" x14ac:dyDescent="0.25">
      <c r="F6" s="34"/>
      <c r="H6" s="85"/>
      <c r="I6" s="14"/>
      <c r="J6" s="14"/>
      <c r="K6" s="14"/>
      <c r="L6" s="85"/>
      <c r="M6" s="85"/>
      <c r="N6" s="85"/>
      <c r="O6" s="85"/>
      <c r="T6" s="31"/>
      <c r="U6" s="31"/>
      <c r="V6" s="31"/>
      <c r="W6" s="31"/>
      <c r="X6" s="31"/>
      <c r="Y6" s="31"/>
      <c r="Z6" s="31"/>
      <c r="AA6" s="31"/>
      <c r="AB6" s="31"/>
      <c r="AC6" s="31"/>
      <c r="AD6" s="31"/>
      <c r="AE6" s="31"/>
    </row>
    <row r="7" spans="2:31" x14ac:dyDescent="0.25">
      <c r="B7" t="s">
        <v>0</v>
      </c>
      <c r="C7" s="2">
        <v>64780</v>
      </c>
      <c r="F7" s="34"/>
      <c r="H7" s="55"/>
      <c r="I7" s="62"/>
      <c r="J7" s="62"/>
      <c r="K7" s="62"/>
      <c r="L7" s="47"/>
      <c r="M7" s="47"/>
      <c r="N7" s="47"/>
      <c r="O7" s="47"/>
      <c r="P7" s="47"/>
      <c r="Q7" s="47"/>
      <c r="R7" s="47"/>
      <c r="S7" s="47"/>
      <c r="T7" s="47"/>
      <c r="U7" s="48"/>
      <c r="V7" s="47"/>
      <c r="W7" s="47"/>
      <c r="X7" s="47"/>
      <c r="Y7" s="47"/>
      <c r="Z7" s="47"/>
      <c r="AA7" s="47"/>
      <c r="AB7" s="47"/>
      <c r="AC7" s="47"/>
      <c r="AD7" s="47"/>
      <c r="AE7" s="47"/>
    </row>
    <row r="8" spans="2:31" x14ac:dyDescent="0.25">
      <c r="B8" s="1"/>
      <c r="C8" s="3"/>
      <c r="F8" s="34"/>
      <c r="H8" s="47"/>
      <c r="I8" s="62"/>
      <c r="J8" s="62"/>
      <c r="K8" s="62"/>
      <c r="L8" s="47"/>
      <c r="M8" s="47"/>
      <c r="N8" s="47"/>
      <c r="O8" s="47"/>
      <c r="P8" s="47"/>
      <c r="Q8" s="47"/>
      <c r="R8" s="47"/>
      <c r="S8" s="47"/>
      <c r="T8" s="47"/>
      <c r="U8" s="48"/>
      <c r="V8" s="47"/>
      <c r="W8" s="47"/>
      <c r="X8" s="47"/>
      <c r="Y8" s="47"/>
      <c r="Z8" s="47"/>
      <c r="AA8" s="47"/>
      <c r="AB8" s="47"/>
      <c r="AC8" s="47"/>
      <c r="AD8" s="47"/>
      <c r="AE8" s="47"/>
    </row>
    <row r="9" spans="2:31" x14ac:dyDescent="0.25">
      <c r="B9" t="s">
        <v>1</v>
      </c>
      <c r="C9" s="2">
        <f>SUM(C7:C8)</f>
        <v>64780</v>
      </c>
      <c r="F9" s="34"/>
      <c r="H9" s="47"/>
      <c r="I9" s="49"/>
      <c r="J9" s="49"/>
      <c r="K9" s="99"/>
      <c r="L9" s="99"/>
      <c r="M9" s="99"/>
      <c r="N9" s="99"/>
      <c r="O9" s="99"/>
      <c r="P9" s="99"/>
      <c r="Q9" s="49"/>
      <c r="R9" s="47"/>
      <c r="S9" s="47"/>
      <c r="T9" s="47"/>
      <c r="U9" s="49"/>
      <c r="V9" s="49"/>
      <c r="W9" s="99"/>
      <c r="X9" s="99"/>
      <c r="Y9" s="99"/>
      <c r="Z9" s="99"/>
      <c r="AA9" s="99"/>
      <c r="AB9" s="99"/>
      <c r="AC9" s="49"/>
      <c r="AD9" s="47"/>
      <c r="AE9" s="47"/>
    </row>
    <row r="10" spans="2:31" s="10" customFormat="1" ht="34.5" customHeight="1" x14ac:dyDescent="0.25">
      <c r="B10"/>
      <c r="C10" s="2"/>
      <c r="F10" s="35"/>
      <c r="H10" s="50"/>
      <c r="I10" s="51"/>
      <c r="J10" s="51"/>
      <c r="K10" s="51"/>
      <c r="L10" s="51"/>
      <c r="M10" s="51"/>
      <c r="N10" s="51"/>
      <c r="O10" s="51"/>
      <c r="P10" s="51"/>
      <c r="Q10" s="51"/>
      <c r="R10" s="51"/>
      <c r="S10" s="51"/>
      <c r="T10" s="50"/>
      <c r="U10" s="51"/>
      <c r="V10" s="51"/>
      <c r="W10" s="51"/>
      <c r="X10" s="51"/>
      <c r="Y10" s="51"/>
      <c r="Z10" s="51"/>
      <c r="AA10" s="51"/>
      <c r="AB10" s="51"/>
      <c r="AC10" s="51"/>
      <c r="AD10" s="51"/>
      <c r="AE10" s="51"/>
    </row>
    <row r="11" spans="2:31" ht="15.75" thickBot="1" x14ac:dyDescent="0.3">
      <c r="F11" s="34"/>
      <c r="H11" s="47"/>
      <c r="I11" s="49"/>
      <c r="J11" s="49"/>
      <c r="K11" s="52"/>
      <c r="L11" s="53"/>
      <c r="M11" s="52"/>
      <c r="N11" s="52"/>
      <c r="O11" s="53"/>
      <c r="P11" s="52"/>
      <c r="Q11" s="54"/>
      <c r="R11" s="54"/>
      <c r="S11" s="54"/>
      <c r="T11" s="47"/>
      <c r="U11" s="49"/>
      <c r="V11" s="49"/>
      <c r="W11" s="52"/>
      <c r="X11" s="53"/>
      <c r="Y11" s="52"/>
      <c r="Z11" s="52"/>
      <c r="AA11" s="53"/>
      <c r="AB11" s="52"/>
      <c r="AC11" s="54"/>
      <c r="AD11" s="54"/>
      <c r="AE11" s="54"/>
    </row>
    <row r="12" spans="2:31" ht="15.75" thickBot="1" x14ac:dyDescent="0.3">
      <c r="B12" s="15" t="s">
        <v>39</v>
      </c>
      <c r="C12" s="16">
        <f>+C9/4</f>
        <v>16195</v>
      </c>
      <c r="F12" s="34"/>
      <c r="H12" s="47"/>
      <c r="I12" s="49"/>
      <c r="J12" s="49"/>
      <c r="K12" s="52"/>
      <c r="L12" s="53"/>
      <c r="M12" s="52"/>
      <c r="N12" s="52"/>
      <c r="O12" s="53"/>
      <c r="P12" s="52"/>
      <c r="Q12" s="54"/>
      <c r="R12" s="54"/>
      <c r="S12" s="54"/>
      <c r="T12" s="47"/>
      <c r="U12" s="49"/>
      <c r="V12" s="49"/>
      <c r="W12" s="52"/>
      <c r="X12" s="53"/>
      <c r="Y12" s="52"/>
      <c r="Z12" s="52"/>
      <c r="AA12" s="55"/>
      <c r="AB12" s="52"/>
      <c r="AC12" s="54"/>
      <c r="AD12" s="54"/>
      <c r="AE12" s="54"/>
    </row>
    <row r="13" spans="2:31" x14ac:dyDescent="0.25">
      <c r="B13" s="47"/>
      <c r="C13" s="76"/>
      <c r="D13" s="77"/>
      <c r="E13" s="6"/>
      <c r="F13" s="34"/>
      <c r="H13" s="29" t="s">
        <v>44</v>
      </c>
    </row>
    <row r="14" spans="2:31" x14ac:dyDescent="0.25">
      <c r="B14" s="47"/>
      <c r="C14" s="76"/>
      <c r="D14" s="78"/>
      <c r="E14" s="6"/>
      <c r="F14" s="34"/>
      <c r="V14" s="7"/>
      <c r="W14" s="40"/>
      <c r="X14" s="59"/>
    </row>
    <row r="15" spans="2:31" x14ac:dyDescent="0.25">
      <c r="B15" s="47"/>
      <c r="C15" s="76"/>
      <c r="D15" s="78"/>
      <c r="E15" s="6"/>
      <c r="F15" s="34"/>
      <c r="I15" s="11"/>
      <c r="J15" s="11"/>
      <c r="K15" s="100" t="s">
        <v>31</v>
      </c>
      <c r="L15" s="100"/>
      <c r="M15" s="100"/>
      <c r="N15" s="100" t="s">
        <v>32</v>
      </c>
      <c r="O15" s="100"/>
      <c r="P15" s="100"/>
      <c r="Q15" s="11"/>
      <c r="V15" s="7"/>
      <c r="W15" s="12"/>
      <c r="X15" s="41"/>
    </row>
    <row r="16" spans="2:31" ht="30" x14ac:dyDescent="0.25">
      <c r="B16" s="47"/>
      <c r="C16" s="76"/>
      <c r="D16" s="78"/>
      <c r="E16" s="6"/>
      <c r="F16" s="34"/>
      <c r="I16" s="32" t="s">
        <v>15</v>
      </c>
      <c r="J16" s="32" t="s">
        <v>34</v>
      </c>
      <c r="K16" s="32" t="s">
        <v>33</v>
      </c>
      <c r="L16" s="32" t="s">
        <v>35</v>
      </c>
      <c r="M16" s="32" t="s">
        <v>36</v>
      </c>
      <c r="N16" s="32" t="s">
        <v>33</v>
      </c>
      <c r="O16" s="32" t="s">
        <v>35</v>
      </c>
      <c r="P16" s="32" t="s">
        <v>36</v>
      </c>
      <c r="Q16" s="23" t="s">
        <v>19</v>
      </c>
      <c r="R16" s="23" t="s">
        <v>20</v>
      </c>
      <c r="S16" s="23" t="s">
        <v>21</v>
      </c>
      <c r="V16" s="39"/>
    </row>
    <row r="17" spans="2:19" x14ac:dyDescent="0.25">
      <c r="B17" s="47"/>
      <c r="C17" s="76"/>
      <c r="D17" s="77"/>
      <c r="E17" s="6"/>
      <c r="F17" s="34"/>
      <c r="I17" s="17">
        <v>1</v>
      </c>
      <c r="J17" s="17" t="s">
        <v>3</v>
      </c>
      <c r="K17" s="18">
        <v>20</v>
      </c>
      <c r="L17" s="19">
        <v>0.5</v>
      </c>
      <c r="M17" s="18">
        <f t="shared" ref="M17:M26" si="0">+K17*L17*$K$4*$C$23</f>
        <v>2.3424657534246576</v>
      </c>
      <c r="N17" s="18">
        <v>30</v>
      </c>
      <c r="O17" s="19">
        <v>0.5</v>
      </c>
      <c r="P17" s="18">
        <f t="shared" ref="P17:P26" si="1">+N17*O17*$K$4*$C$23</f>
        <v>3.5136986301369864</v>
      </c>
      <c r="Q17" s="22">
        <f>+M17+P17</f>
        <v>5.8561643835616444</v>
      </c>
      <c r="R17" s="22">
        <f>+Q17*31</f>
        <v>181.54109589041099</v>
      </c>
      <c r="S17" s="22">
        <f>+Q17*365</f>
        <v>2137.5</v>
      </c>
    </row>
    <row r="18" spans="2:19" x14ac:dyDescent="0.25">
      <c r="B18" s="79"/>
      <c r="C18" s="80"/>
      <c r="D18" s="77"/>
      <c r="E18" s="6"/>
      <c r="F18" s="34"/>
      <c r="I18" s="17">
        <v>2</v>
      </c>
      <c r="J18" s="17" t="s">
        <v>4</v>
      </c>
      <c r="K18" s="18">
        <v>20</v>
      </c>
      <c r="L18" s="19">
        <v>0.5</v>
      </c>
      <c r="M18" s="18">
        <f t="shared" si="0"/>
        <v>2.3424657534246576</v>
      </c>
      <c r="N18" s="18">
        <v>30</v>
      </c>
      <c r="O18" s="19">
        <v>1</v>
      </c>
      <c r="P18" s="18">
        <f t="shared" si="1"/>
        <v>7.0273972602739727</v>
      </c>
      <c r="Q18" s="22">
        <f t="shared" ref="Q18:Q26" si="2">+M18+P18</f>
        <v>9.3698630136986303</v>
      </c>
      <c r="R18" s="22">
        <f t="shared" ref="R18:R26" si="3">+Q18*31</f>
        <v>290.46575342465752</v>
      </c>
      <c r="S18" s="22">
        <f t="shared" ref="S18:S26" si="4">+Q18*365</f>
        <v>3420</v>
      </c>
    </row>
    <row r="19" spans="2:19" x14ac:dyDescent="0.25">
      <c r="B19" s="81"/>
      <c r="C19" s="82"/>
      <c r="D19" s="77"/>
      <c r="E19" s="6"/>
      <c r="F19" s="34"/>
      <c r="I19" s="17">
        <v>3</v>
      </c>
      <c r="J19" s="17" t="s">
        <v>5</v>
      </c>
      <c r="K19" s="18">
        <v>20</v>
      </c>
      <c r="L19" s="19">
        <v>0.4</v>
      </c>
      <c r="M19" s="18">
        <f t="shared" si="0"/>
        <v>1.8739726027397259</v>
      </c>
      <c r="N19" s="18">
        <v>30</v>
      </c>
      <c r="O19" s="19">
        <v>1</v>
      </c>
      <c r="P19" s="18">
        <f t="shared" si="1"/>
        <v>7.0273972602739727</v>
      </c>
      <c r="Q19" s="22">
        <f t="shared" si="2"/>
        <v>8.9013698630136986</v>
      </c>
      <c r="R19" s="22">
        <f t="shared" si="3"/>
        <v>275.94246575342464</v>
      </c>
      <c r="S19" s="22">
        <f t="shared" si="4"/>
        <v>3249</v>
      </c>
    </row>
    <row r="20" spans="2:19" x14ac:dyDescent="0.25">
      <c r="D20" s="6"/>
      <c r="E20" s="6"/>
      <c r="F20" s="34"/>
      <c r="I20" s="17">
        <v>4</v>
      </c>
      <c r="J20" s="17" t="s">
        <v>6</v>
      </c>
      <c r="K20" s="18">
        <v>20</v>
      </c>
      <c r="L20" s="19">
        <v>0.4</v>
      </c>
      <c r="M20" s="18">
        <f t="shared" si="0"/>
        <v>1.8739726027397259</v>
      </c>
      <c r="N20" s="18">
        <v>30</v>
      </c>
      <c r="O20" s="19">
        <v>0.8</v>
      </c>
      <c r="P20" s="18">
        <f t="shared" si="1"/>
        <v>5.6219178082191776</v>
      </c>
      <c r="Q20" s="22">
        <f t="shared" si="2"/>
        <v>7.4958904109589035</v>
      </c>
      <c r="R20" s="22">
        <f t="shared" si="3"/>
        <v>232.37260273972601</v>
      </c>
      <c r="S20" s="22">
        <f t="shared" si="4"/>
        <v>2736</v>
      </c>
    </row>
    <row r="21" spans="2:19" x14ac:dyDescent="0.25">
      <c r="B21" s="4" t="s">
        <v>43</v>
      </c>
      <c r="C21" s="7" t="s">
        <v>23</v>
      </c>
      <c r="D21" s="6"/>
      <c r="F21" s="34"/>
      <c r="I21" s="17">
        <v>5</v>
      </c>
      <c r="J21" s="17" t="s">
        <v>7</v>
      </c>
      <c r="K21" s="18">
        <v>20</v>
      </c>
      <c r="L21" s="19">
        <v>0.6</v>
      </c>
      <c r="M21" s="18">
        <f t="shared" si="0"/>
        <v>2.8109589041095888</v>
      </c>
      <c r="N21" s="18">
        <v>30</v>
      </c>
      <c r="O21" s="19">
        <v>0.6</v>
      </c>
      <c r="P21" s="18">
        <f t="shared" si="1"/>
        <v>4.2164383561643834</v>
      </c>
      <c r="Q21" s="22">
        <f t="shared" si="2"/>
        <v>7.0273972602739718</v>
      </c>
      <c r="R21" s="22">
        <f t="shared" si="3"/>
        <v>217.84931506849313</v>
      </c>
      <c r="S21" s="22">
        <f t="shared" si="4"/>
        <v>2564.9999999999995</v>
      </c>
    </row>
    <row r="22" spans="2:19" x14ac:dyDescent="0.25">
      <c r="B22" t="s">
        <v>41</v>
      </c>
      <c r="C22" s="43">
        <v>0.7</v>
      </c>
      <c r="D22" s="6"/>
      <c r="F22" s="34"/>
      <c r="I22" s="17">
        <v>6</v>
      </c>
      <c r="J22" s="17" t="s">
        <v>8</v>
      </c>
      <c r="K22" s="18">
        <v>20</v>
      </c>
      <c r="L22" s="19">
        <v>0.4</v>
      </c>
      <c r="M22" s="18">
        <f t="shared" si="0"/>
        <v>1.8739726027397259</v>
      </c>
      <c r="N22" s="18">
        <v>30</v>
      </c>
      <c r="O22" s="19">
        <v>0.4</v>
      </c>
      <c r="P22" s="18">
        <f t="shared" si="1"/>
        <v>2.8109589041095888</v>
      </c>
      <c r="Q22" s="22">
        <f t="shared" si="2"/>
        <v>4.6849315068493151</v>
      </c>
      <c r="R22" s="22">
        <f t="shared" si="3"/>
        <v>145.23287671232876</v>
      </c>
      <c r="S22" s="22">
        <f t="shared" si="4"/>
        <v>1710</v>
      </c>
    </row>
    <row r="23" spans="2:19" x14ac:dyDescent="0.25">
      <c r="B23" s="1" t="s">
        <v>42</v>
      </c>
      <c r="C23" s="44">
        <v>0.3</v>
      </c>
      <c r="D23" s="6"/>
      <c r="F23" s="34"/>
      <c r="I23" s="17">
        <v>7</v>
      </c>
      <c r="J23" s="17" t="s">
        <v>9</v>
      </c>
      <c r="K23" s="18">
        <v>20</v>
      </c>
      <c r="L23" s="19">
        <v>0.4</v>
      </c>
      <c r="M23" s="18">
        <f t="shared" si="0"/>
        <v>1.8739726027397259</v>
      </c>
      <c r="N23" s="18">
        <v>30</v>
      </c>
      <c r="O23" s="19">
        <v>0.4</v>
      </c>
      <c r="P23" s="18">
        <f t="shared" si="1"/>
        <v>2.8109589041095888</v>
      </c>
      <c r="Q23" s="22">
        <f t="shared" si="2"/>
        <v>4.6849315068493151</v>
      </c>
      <c r="R23" s="22">
        <f t="shared" si="3"/>
        <v>145.23287671232876</v>
      </c>
      <c r="S23" s="22">
        <f t="shared" si="4"/>
        <v>1710</v>
      </c>
    </row>
    <row r="24" spans="2:19" x14ac:dyDescent="0.25">
      <c r="C24" s="43">
        <f>SUM(C22:C23)</f>
        <v>1</v>
      </c>
      <c r="D24" s="6"/>
      <c r="E24" s="6"/>
      <c r="F24" s="34"/>
      <c r="I24" s="17">
        <v>8</v>
      </c>
      <c r="J24" s="17" t="s">
        <v>10</v>
      </c>
      <c r="K24" s="18">
        <v>30</v>
      </c>
      <c r="L24" s="19">
        <v>0.6</v>
      </c>
      <c r="M24" s="18">
        <f t="shared" si="0"/>
        <v>4.2164383561643834</v>
      </c>
      <c r="N24" s="18">
        <v>26</v>
      </c>
      <c r="O24" s="19">
        <v>0.45</v>
      </c>
      <c r="P24" s="18">
        <f t="shared" si="1"/>
        <v>2.7406849315068498</v>
      </c>
      <c r="Q24" s="22">
        <f t="shared" si="2"/>
        <v>6.9571232876712337</v>
      </c>
      <c r="R24" s="22">
        <f t="shared" si="3"/>
        <v>215.67082191780824</v>
      </c>
      <c r="S24" s="22">
        <f t="shared" si="4"/>
        <v>2539.3500000000004</v>
      </c>
    </row>
    <row r="25" spans="2:19" x14ac:dyDescent="0.25">
      <c r="F25" s="34"/>
      <c r="I25" s="17">
        <v>9</v>
      </c>
      <c r="J25" s="17" t="s">
        <v>11</v>
      </c>
      <c r="K25" s="18">
        <v>30</v>
      </c>
      <c r="L25" s="19">
        <v>1</v>
      </c>
      <c r="M25" s="18">
        <f t="shared" si="0"/>
        <v>7.0273972602739727</v>
      </c>
      <c r="N25" s="18">
        <v>26</v>
      </c>
      <c r="O25" s="19">
        <v>0.5</v>
      </c>
      <c r="P25" s="18">
        <f t="shared" si="1"/>
        <v>3.0452054794520547</v>
      </c>
      <c r="Q25" s="22">
        <f t="shared" si="2"/>
        <v>10.072602739726028</v>
      </c>
      <c r="R25" s="22">
        <f t="shared" si="3"/>
        <v>312.25068493150684</v>
      </c>
      <c r="S25" s="22">
        <f t="shared" si="4"/>
        <v>3676.5</v>
      </c>
    </row>
    <row r="26" spans="2:19" ht="15.75" thickBot="1" x14ac:dyDescent="0.3">
      <c r="F26" s="34"/>
      <c r="I26" s="25">
        <v>10</v>
      </c>
      <c r="J26" s="25" t="s">
        <v>12</v>
      </c>
      <c r="K26" s="26">
        <v>30</v>
      </c>
      <c r="L26" s="27">
        <v>1</v>
      </c>
      <c r="M26" s="26">
        <f t="shared" si="0"/>
        <v>7.0273972602739727</v>
      </c>
      <c r="N26" s="26">
        <v>26</v>
      </c>
      <c r="O26" s="27">
        <v>0.4</v>
      </c>
      <c r="P26" s="26">
        <f t="shared" si="1"/>
        <v>2.436164383561644</v>
      </c>
      <c r="Q26" s="28">
        <f t="shared" si="2"/>
        <v>9.4635616438356163</v>
      </c>
      <c r="R26" s="28">
        <f t="shared" si="3"/>
        <v>293.37041095890413</v>
      </c>
      <c r="S26" s="28">
        <f t="shared" si="4"/>
        <v>3454.2</v>
      </c>
    </row>
    <row r="27" spans="2:19" ht="15.75" thickTop="1" x14ac:dyDescent="0.25">
      <c r="F27" s="34"/>
      <c r="I27" s="20"/>
      <c r="J27" s="14" t="s">
        <v>22</v>
      </c>
      <c r="K27" s="21">
        <f>SUM(K17:K26)</f>
        <v>230</v>
      </c>
      <c r="L27" s="38">
        <f>+MEDIAN(L17:L26)</f>
        <v>0.5</v>
      </c>
      <c r="M27" s="21">
        <f>SUM(M17:M26)</f>
        <v>33.263013698630132</v>
      </c>
      <c r="N27" s="21">
        <f>SUM(N17:N26)</f>
        <v>288</v>
      </c>
      <c r="O27" s="38">
        <f>+MEDIAN(O17:O26)</f>
        <v>0.5</v>
      </c>
      <c r="P27" s="21">
        <f>SUM(P17:P26)</f>
        <v>41.250821917808224</v>
      </c>
      <c r="Q27" s="24">
        <f>SUM(Q17:Q26)</f>
        <v>74.513835616438357</v>
      </c>
      <c r="R27" s="24">
        <f t="shared" ref="R27:S27" si="5">SUM(R17:R26)</f>
        <v>2309.928904109589</v>
      </c>
      <c r="S27" s="24">
        <f t="shared" si="5"/>
        <v>27197.55</v>
      </c>
    </row>
    <row r="28" spans="2:19" x14ac:dyDescent="0.25">
      <c r="F28" s="34"/>
    </row>
    <row r="29" spans="2:19" ht="23.25" x14ac:dyDescent="0.35">
      <c r="F29" s="34"/>
      <c r="H29" s="42" t="s">
        <v>40</v>
      </c>
      <c r="S29" s="45"/>
    </row>
    <row r="30" spans="2:19" x14ac:dyDescent="0.25">
      <c r="F30" s="34"/>
    </row>
    <row r="31" spans="2:19" x14ac:dyDescent="0.25">
      <c r="F31" s="34"/>
      <c r="H31" s="30" t="s">
        <v>15</v>
      </c>
      <c r="L31" s="11" t="s">
        <v>25</v>
      </c>
      <c r="M31" s="11" t="s">
        <v>26</v>
      </c>
      <c r="N31" s="11" t="s">
        <v>27</v>
      </c>
      <c r="O31" s="11" t="s">
        <v>28</v>
      </c>
      <c r="P31" s="11" t="s">
        <v>29</v>
      </c>
    </row>
    <row r="32" spans="2:19" x14ac:dyDescent="0.25">
      <c r="F32" s="34"/>
      <c r="H32" t="s">
        <v>30</v>
      </c>
      <c r="I32" s="6" t="s">
        <v>24</v>
      </c>
      <c r="L32" s="61">
        <f>+(S27-C12)/C12</f>
        <v>0.67937943809817836</v>
      </c>
      <c r="M32" s="61">
        <f>+((S27*2)-C12)/C12</f>
        <v>2.3587588761963567</v>
      </c>
      <c r="N32" s="61">
        <f>+((S27*3)-C12)/C12</f>
        <v>4.0381383142945353</v>
      </c>
      <c r="O32" s="61">
        <f>+((S27*4)-C12)/C12</f>
        <v>5.7175177523927134</v>
      </c>
      <c r="P32" s="61">
        <f>+((S27*5)-C12)/C12</f>
        <v>7.3968971904908924</v>
      </c>
    </row>
    <row r="33" spans="6:13" x14ac:dyDescent="0.25">
      <c r="F33" s="34"/>
      <c r="H33" s="48"/>
      <c r="I33" s="70"/>
      <c r="J33" s="67"/>
      <c r="K33" s="67"/>
      <c r="L33" s="60"/>
      <c r="M33" s="48"/>
    </row>
    <row r="34" spans="6:13" x14ac:dyDescent="0.25">
      <c r="F34" s="34"/>
      <c r="H34" s="48"/>
      <c r="I34" s="67"/>
      <c r="J34" s="67"/>
      <c r="K34" s="67"/>
      <c r="L34" s="60"/>
      <c r="M34" s="48"/>
    </row>
    <row r="35" spans="6:13" x14ac:dyDescent="0.25">
      <c r="F35" s="34"/>
      <c r="H35" s="48"/>
      <c r="I35" s="67"/>
      <c r="J35" s="67"/>
      <c r="K35" s="67"/>
      <c r="L35" s="48"/>
      <c r="M35" s="48"/>
    </row>
    <row r="36" spans="6:13" x14ac:dyDescent="0.25">
      <c r="F36" s="34"/>
    </row>
    <row r="37" spans="6:13" ht="23.25" x14ac:dyDescent="0.35">
      <c r="F37" s="34"/>
      <c r="H37" s="83" t="s">
        <v>49</v>
      </c>
    </row>
    <row r="38" spans="6:13" x14ac:dyDescent="0.25">
      <c r="F38" s="34"/>
    </row>
    <row r="39" spans="6:13" x14ac:dyDescent="0.25">
      <c r="F39" s="34"/>
    </row>
    <row r="40" spans="6:13" x14ac:dyDescent="0.25">
      <c r="F40" s="34"/>
    </row>
    <row r="41" spans="6:13" x14ac:dyDescent="0.25">
      <c r="F41" s="34"/>
    </row>
    <row r="42" spans="6:13" x14ac:dyDescent="0.25">
      <c r="F42" s="34"/>
    </row>
    <row r="43" spans="6:13" x14ac:dyDescent="0.25">
      <c r="F43" s="34"/>
    </row>
    <row r="44" spans="6:13" ht="23.25" x14ac:dyDescent="0.35">
      <c r="F44" s="34"/>
      <c r="H44" s="84" t="s">
        <v>46</v>
      </c>
    </row>
    <row r="45" spans="6:13" x14ac:dyDescent="0.25">
      <c r="F45" s="34"/>
    </row>
    <row r="46" spans="6:13" x14ac:dyDescent="0.25">
      <c r="F46" s="34"/>
    </row>
    <row r="47" spans="6:13" x14ac:dyDescent="0.25">
      <c r="F47" s="34"/>
    </row>
    <row r="48" spans="6:13" x14ac:dyDescent="0.25">
      <c r="F48" s="34"/>
    </row>
    <row r="49" spans="6:6" x14ac:dyDescent="0.25">
      <c r="F49" s="34"/>
    </row>
    <row r="50" spans="6:6" x14ac:dyDescent="0.25">
      <c r="F50" s="34"/>
    </row>
    <row r="51" spans="6:6" x14ac:dyDescent="0.25">
      <c r="F51" s="34"/>
    </row>
    <row r="52" spans="6:6" x14ac:dyDescent="0.25">
      <c r="F52" s="34"/>
    </row>
    <row r="53" spans="6:6" x14ac:dyDescent="0.25">
      <c r="F53" s="34"/>
    </row>
    <row r="54" spans="6:6" x14ac:dyDescent="0.25">
      <c r="F54" s="34"/>
    </row>
    <row r="55" spans="6:6" x14ac:dyDescent="0.25">
      <c r="F55" s="34"/>
    </row>
    <row r="56" spans="6:6" x14ac:dyDescent="0.25">
      <c r="F56" s="34"/>
    </row>
    <row r="57" spans="6:6" x14ac:dyDescent="0.25">
      <c r="F57" s="34"/>
    </row>
    <row r="58" spans="6:6" x14ac:dyDescent="0.25">
      <c r="F58" s="34"/>
    </row>
    <row r="59" spans="6:6" x14ac:dyDescent="0.25">
      <c r="F59" s="34"/>
    </row>
    <row r="60" spans="6:6" x14ac:dyDescent="0.25">
      <c r="F60" s="34"/>
    </row>
    <row r="61" spans="6:6" x14ac:dyDescent="0.25">
      <c r="F61" s="34"/>
    </row>
    <row r="62" spans="6:6" x14ac:dyDescent="0.25">
      <c r="F62" s="34"/>
    </row>
    <row r="63" spans="6:6" x14ac:dyDescent="0.25">
      <c r="F63" s="34"/>
    </row>
    <row r="64" spans="6:6" x14ac:dyDescent="0.25">
      <c r="F64" s="34"/>
    </row>
  </sheetData>
  <mergeCells count="6">
    <mergeCell ref="K9:M9"/>
    <mergeCell ref="N9:P9"/>
    <mergeCell ref="W9:Y9"/>
    <mergeCell ref="Z9:AB9"/>
    <mergeCell ref="K15:M15"/>
    <mergeCell ref="N15:P15"/>
  </mergeCells>
  <pageMargins left="0.7" right="0.7" top="0.75" bottom="0.75" header="0.3" footer="0.3"/>
  <pageSetup paperSize="9" orientation="portrait" r:id="rId1"/>
  <ignoredErrors>
    <ignoredError sqref="L27:O2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ESCENARIO MODERADO - 65 % ocup</vt:lpstr>
      <vt:lpstr>ESCENARIO PESIMISTA - 50 % ocup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Víctor Bafalluy</cp:lastModifiedBy>
  <dcterms:created xsi:type="dcterms:W3CDTF">2021-03-29T08:23:08Z</dcterms:created>
  <dcterms:modified xsi:type="dcterms:W3CDTF">2021-04-05T17:28:04Z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3082	3082</vt:lpwstr>
  </property>
</Properties>
</file>